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Одиннадцатиграфка (по шаблон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a06_СС_Лимитированные_pre_rep">'Одиннадцатиграфка (по шаблон'!$A$215:$K$215</definedName>
    <definedName name="a21_С_Титул_pre_rep">'Одиннадцатиграфка (по шаблон'!$A$1:$K$26</definedName>
    <definedName name="a24_С_ИтогГрафы_pre_rep">'Одиннадцатиграфка (по шаблон'!$A$203:$K$204</definedName>
    <definedName name="a27_С_Концовка_pre_rep">'Одиннадцатиграфка (по шаблон'!$A$216:$K$223</definedName>
    <definedName name="a28_С_ЗаголовокЛимит_pre_rep">'Одиннадцатиграфка (по шаблон'!$A$205:$K$206</definedName>
    <definedName name="a33_Р_Заголовок_pre_rep">'Одиннадцатиграфка (по шаблон'!$A$115:$K$116</definedName>
    <definedName name="a34_Р_ИтогГрафы_pre_rep">'Одиннадцатиграфка (по шаблон'!$A$192:$K$193</definedName>
    <definedName name="a51_Ст_Строка_pre_rep">'Одиннадцатиграфка (по шаблон'!$A$177:$K$178</definedName>
    <definedName name="a52_Ст_Поправки_pre_rep">'Одиннадцатиграфка (по шаблон'!$A$184:$K$184</definedName>
    <definedName name="a53_Ст_Индексы_pre_rep">'Одиннадцатиграфка (по шаблон'!$A$188:$K$188</definedName>
    <definedName name="a54_Ст_НРиСП_pre_rep">'Одиннадцатиграфка (по шаблон'!$A$189:$K$191</definedName>
  </definedNames>
  <calcPr fullCalcOnLoad="1"/>
</workbook>
</file>

<file path=xl/sharedStrings.xml><?xml version="1.0" encoding="utf-8"?>
<sst xmlns="http://schemas.openxmlformats.org/spreadsheetml/2006/main" count="2642" uniqueCount="371">
  <si>
    <t>Smeta.ru  (495) 974-1589</t>
  </si>
  <si>
    <t>_PS_</t>
  </si>
  <si>
    <t>Smeta.ru</t>
  </si>
  <si>
    <t/>
  </si>
  <si>
    <t>Новый объект</t>
  </si>
  <si>
    <t>Реконстр.крыши</t>
  </si>
  <si>
    <t>Сметные нормы списания</t>
  </si>
  <si>
    <t>Коды ценников</t>
  </si>
  <si>
    <t>ФЕР 2008</t>
  </si>
  <si>
    <t>Расчёт для 2001 г МДС без параметров</t>
  </si>
  <si>
    <t>ФЕР-2008</t>
  </si>
  <si>
    <t>ФСЭМ-2008</t>
  </si>
  <si>
    <t>ФССЦ-2008</t>
  </si>
  <si>
    <t>Поправки  для НБ 2001 года от ноября 2006 года</t>
  </si>
  <si>
    <t>Новая локальная смета</t>
  </si>
  <si>
    <t>Реконструкция крыши</t>
  </si>
  <si>
    <t>{B2783C64-8BB6-4E9D-9014-3C9E5BCBF3AB}</t>
  </si>
  <si>
    <t>Новый раздел</t>
  </si>
  <si>
    <t>Временное крепление стропильной системы</t>
  </si>
  <si>
    <t>{662B24BC-C01A-4260-BB9A-895A174DE641}</t>
  </si>
  <si>
    <t>1</t>
  </si>
  <si>
    <t>10-01-002-1</t>
  </si>
  <si>
    <t>Устройство креплений из досок и брусков по узлу 1 сеч. 1-1,  2-2,  3-3  фрагмент 1,2</t>
  </si>
  <si>
    <t>1 м3</t>
  </si>
  <si>
    <t>ФЕР 2008 сб.10,гл.01,табл.002,поз.1</t>
  </si>
  <si>
    <t>)*1,25</t>
  </si>
  <si>
    <t>)*1,15</t>
  </si>
  <si>
    <t>1 м3 древесины в конструкции</t>
  </si>
  <si>
    <t>Общестроительные работы</t>
  </si>
  <si>
    <t>Деревянные конструкции</t>
  </si>
  <si>
    <t>10</t>
  </si>
  <si>
    <t>01. Изготовление элементов стропил из досок и брусьев.   02. Контрольная сборка стропил на бойке.   03. Укладка мауэрлатов с антисептированием пастами и обертыванием толем.   04. Установка стропил с креплением.</t>
  </si>
  <si>
    <t>2</t>
  </si>
  <si>
    <t>Установка элементов крепления стропильной системы из брусков и досок по узлам  5-12</t>
  </si>
  <si>
    <t>3</t>
  </si>
  <si>
    <t>10-01-082-2</t>
  </si>
  <si>
    <t>Укладка баллок из брусьев</t>
  </si>
  <si>
    <t>ФЕР 2008 сб.10,гл.01,табл.082,поз.2</t>
  </si>
  <si>
    <t>01. Укладка элементов покрытия с прирезкой, пригонкой и креплением.   02. Антисептирование верхних кромок прогонов.</t>
  </si>
  <si>
    <t>4</t>
  </si>
  <si>
    <t>10-01-083-5</t>
  </si>
  <si>
    <t>Устройство по фермам настила рабочего толщиной 40 мм сплошного</t>
  </si>
  <si>
    <t>100 м2</t>
  </si>
  <si>
    <t>ФЕР 2008 сб.10,гл.01,табл.083,поз.5</t>
  </si>
  <si>
    <t>100 м2 покрытия</t>
  </si>
  <si>
    <t>01. Укладка элементов покрытия, с прирезкой, пригонкой и креплением.   02. Устройство по фермам настила из досок.</t>
  </si>
  <si>
    <t>5</t>
  </si>
  <si>
    <t>10-01-089-3</t>
  </si>
  <si>
    <t>Антисептирование водными растворами покрытий по фермам</t>
  </si>
  <si>
    <t>Изм. и доп. ФЕР, выпуск 3Д, сб.10,гл.01,табл.089,поз.3</t>
  </si>
  <si>
    <t>100 м2 стен и перегородок за вычетом проемов, покрытий</t>
  </si>
  <si>
    <t>01. Hанесение готового состава на поверхность.</t>
  </si>
  <si>
    <t>6</t>
  </si>
  <si>
    <t>12-01-013-3</t>
  </si>
  <si>
    <t>Утепление покрытий плитами из минеральной ваты или перлита на битумной мастике в один слой</t>
  </si>
  <si>
    <t>ФЕР 2008 сб.12,гл.01,табл.013,поз.3</t>
  </si>
  <si>
    <t>100 м2 утепляемого покрытия</t>
  </si>
  <si>
    <t>Кровли</t>
  </si>
  <si>
    <t>12</t>
  </si>
  <si>
    <t>01. Подготовка основания.   02. Огрунтовка основания.   03. Укладка плит на битумной мастике.   04. Приготовление грунтовки.</t>
  </si>
  <si>
    <t>7</t>
  </si>
  <si>
    <t>104-0003</t>
  </si>
  <si>
    <t>Плиты из минеральной ваты:  сверх учтенных в раценке</t>
  </si>
  <si>
    <t>м3</t>
  </si>
  <si>
    <t>ФССЦ (2008), сб.104,поз.0003</t>
  </si>
  <si>
    <t>Материалы</t>
  </si>
  <si>
    <t>Материалы, изделия и конструкции</t>
  </si>
  <si>
    <t>материалы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</si>
  <si>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</si>
  <si>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</si>
  <si>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</si>
  <si>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</si>
  <si>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</si>
  <si>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</si>
  <si>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</si>
  <si>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</si>
  <si>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</si>
  <si>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</si>
  <si>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</si>
  <si>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</si>
  <si>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</si>
  <si>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</si>
  <si>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</si>
  <si>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</si>
  <si>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</si>
  <si>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</si>
  <si>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</si>
  <si>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</si>
  <si>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</si>
  <si>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</si>
  <si>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Строит</t>
  </si>
  <si>
    <t>ОБЩЕСТРОИТЕЛЬНЫЕ РАБОТЫ</t>
  </si>
  <si>
    <t>НаклРасход</t>
  </si>
  <si>
    <t>СметнПриб</t>
  </si>
  <si>
    <t>Труд1</t>
  </si>
  <si>
    <t>Труд строителей</t>
  </si>
  <si>
    <t>Труд2</t>
  </si>
  <si>
    <t>Труд машинистов</t>
  </si>
  <si>
    <t>НормТруд</t>
  </si>
  <si>
    <t>Нормативная трудоемкость</t>
  </si>
  <si>
    <t>Зарпл1</t>
  </si>
  <si>
    <t>Зарплата строителей</t>
  </si>
  <si>
    <t>Зарпл2</t>
  </si>
  <si>
    <t>Зарплата машинистов</t>
  </si>
  <si>
    <t>ИтогоЗарпл</t>
  </si>
  <si>
    <t>Сметная зарплата</t>
  </si>
  <si>
    <t>ИтогСтроит</t>
  </si>
  <si>
    <t>ИТОГО ОБЩЕСТРОИТЕЛЬНЫХ РАБОТ</t>
  </si>
  <si>
    <t>Монтаж</t>
  </si>
  <si>
    <t>МОНТАЖНЫЕ РАБОТЫ</t>
  </si>
  <si>
    <t>НаклМонт</t>
  </si>
  <si>
    <t>СмПрМонт</t>
  </si>
  <si>
    <t>Труд1Монт</t>
  </si>
  <si>
    <t>Труд2Монт</t>
  </si>
  <si>
    <t>НормМонт</t>
  </si>
  <si>
    <t>ЗарплСтроитМонт</t>
  </si>
  <si>
    <t>ЗарплМашМонт</t>
  </si>
  <si>
    <t>ИтогоЗарплМонт</t>
  </si>
  <si>
    <t>ИтогМонт</t>
  </si>
  <si>
    <t>ИТОГО МОНТАЖНЫХ РАБОТ</t>
  </si>
  <si>
    <t>Оборудов</t>
  </si>
  <si>
    <t>ОБОРУДОВАНИЕ</t>
  </si>
  <si>
    <t>Прочие</t>
  </si>
  <si>
    <t>ПРОЧИЕ ЗАТРАТЫ</t>
  </si>
  <si>
    <t>НаклПроч</t>
  </si>
  <si>
    <t>СметнПроч</t>
  </si>
  <si>
    <t>ИтогоПроч</t>
  </si>
  <si>
    <t>ИТОГО ПРОЧИХ ЗАТРАТ</t>
  </si>
  <si>
    <t>СМР</t>
  </si>
  <si>
    <t>ИТОГО СМР</t>
  </si>
  <si>
    <t>СмЗарпл</t>
  </si>
  <si>
    <t>ИТОГО СРЕДСТВА НА ОПЛАТУ ТРУДА</t>
  </si>
  <si>
    <t>нОРМАтРУД</t>
  </si>
  <si>
    <t>ИТОГО НОРМАТИВНАЯ ТРУДОЕМКОСТЬ</t>
  </si>
  <si>
    <t>ИтогоОбщ</t>
  </si>
  <si>
    <t>Всего по смете</t>
  </si>
  <si>
    <t>Демонтаж конструкций</t>
  </si>
  <si>
    <t>{A3E6825A-85AE-4CAE-A90F-400122E3C445}</t>
  </si>
  <si>
    <t>10-01-001-1</t>
  </si>
  <si>
    <t>Демонтаж металлодеревянной фермы пролетом 12 м</t>
  </si>
  <si>
    <t>1 конструкция</t>
  </si>
  <si>
    <t>ФЕР 2008 сб.10,гл.01,табл.001,поз.1</t>
  </si>
  <si>
    <t>)*0</t>
  </si>
  <si>
    <t>)*0,8</t>
  </si>
  <si>
    <t>01. Укрупнительная сборка конструкций.   02. Подъем и установка конструкций с креплением.</t>
  </si>
  <si>
    <t>Демонтаж балок чердачного перекрытия</t>
  </si>
  <si>
    <t>12-01-014-2</t>
  </si>
  <si>
    <t>Снятие утеплителя из шлака</t>
  </si>
  <si>
    <t>ФЕР 2008 сб.12,гл.01,табл.014,поз.2</t>
  </si>
  <si>
    <t>1 м3 утеплителя</t>
  </si>
  <si>
    <t>01. Засыпка утеплителей с трамбованием.</t>
  </si>
  <si>
    <t>10-01-021-1</t>
  </si>
  <si>
    <t>Демонтаж  деревянных щитов</t>
  </si>
  <si>
    <t>ФЕР 2008 сб.10,гл.01,табл.021,поз.1</t>
  </si>
  <si>
    <t>100 м2 перекрытий</t>
  </si>
  <si>
    <t>20-01-001-11</t>
  </si>
  <si>
    <t>Демонтаж венткороба из листовой стали</t>
  </si>
  <si>
    <t>ФЕР 2008 сб.20,гл.01,табл.001,поз.11</t>
  </si>
  <si>
    <t>)*0,4</t>
  </si>
  <si>
    <t>100 м2 поверхности воздуховодов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</si>
  <si>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</si>
  <si>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16</t>
  </si>
  <si>
    <t>01. Сборка звеньев воздуховодов в блоки.   02. Установка и заделка креплений.   03. Подъем блоков и временная их подвеска.   04. Установка блоков в проектное положение.   05. Соединение блоков на болтах с постановкой прокладок.</t>
  </si>
  <si>
    <t>1-2.7</t>
  </si>
  <si>
    <t>ЗАТРАТЫ ТРУДА РАБОЧИХ-СТРОИТЕЛЕЙ</t>
  </si>
  <si>
    <t>чел.-ч</t>
  </si>
  <si>
    <t>ЗАТРАТЫ ТРУДА МАШИНИСТОВ</t>
  </si>
  <si>
    <t>021141</t>
  </si>
  <si>
    <t>ФСЭМ (2008), сб.02,поз.1141</t>
  </si>
  <si>
    <t>Краны на автомобильном ходу при работе на других видах строительства: 10т</t>
  </si>
  <si>
    <t>маш.ч</t>
  </si>
  <si>
    <t>МАШ.Ч</t>
  </si>
  <si>
    <t>331601</t>
  </si>
  <si>
    <t>ФСЭМ (2008), сб.33,поз.1601</t>
  </si>
  <si>
    <t>Пила с карбюраторным двигателем</t>
  </si>
  <si>
    <t>400001</t>
  </si>
  <si>
    <t>ФСЭМ (2008), сб.40,поз.0001</t>
  </si>
  <si>
    <t>Автомобили бортовые, грузоподъемность: до 5 т</t>
  </si>
  <si>
    <t>101-0782</t>
  </si>
  <si>
    <t>ФССЦ (2008), сб.101,поз.0782</t>
  </si>
  <si>
    <t>Поковки из квадратных заготовок, масса: 1,8 кг</t>
  </si>
  <si>
    <t>т</t>
  </si>
  <si>
    <t>101-0797</t>
  </si>
  <si>
    <t>ФССЦ (2008), сб.101,поз.0797</t>
  </si>
  <si>
    <t>Проволока горячекатаная в мотках, диаметром 6,3-6,5 мм</t>
  </si>
  <si>
    <t>101-1742</t>
  </si>
  <si>
    <t>ФССЦ (2008), сб.101,поз.1742</t>
  </si>
  <si>
    <t>Толь с крупнозернистой посыпкой гидроизоляционный марки ТГ-350</t>
  </si>
  <si>
    <t>м2</t>
  </si>
  <si>
    <t>101-1805</t>
  </si>
  <si>
    <t>ФССЦ (2008), сб.101,поз.1805</t>
  </si>
  <si>
    <t>Гвозди строительные</t>
  </si>
  <si>
    <t>102-0024</t>
  </si>
  <si>
    <t>ФССЦ (2008), сб.102,поз.0024</t>
  </si>
  <si>
    <t>Бруски обрезные хвойных пород длиной: 4-6,5 м, шириной 75-150 мм, толщиной 40-75 мм, II сорта</t>
  </si>
  <si>
    <t>102-0028</t>
  </si>
  <si>
    <t>ФССЦ (2008), сб.102,поз.0028</t>
  </si>
  <si>
    <t>Бруски обрезные хвойных пород длиной: 4-6,5 м, шириной 75-150 мм, толщиной 100, 125 мм, II сорта</t>
  </si>
  <si>
    <t>102-0059</t>
  </si>
  <si>
    <t>ФССЦ (2008), сб.102,поз.0059</t>
  </si>
  <si>
    <t>Доски обрезные хвойных пород длиной: 4-6,5 м, шириной 75-150 мм, толщиной 44 мм и более, I сорта</t>
  </si>
  <si>
    <t>113-1777</t>
  </si>
  <si>
    <t>ФССЦ (2008), сб.113,поз.1777</t>
  </si>
  <si>
    <t>Паста антисептическая</t>
  </si>
  <si>
    <t>1-4.0</t>
  </si>
  <si>
    <t>331531</t>
  </si>
  <si>
    <t>ФСЭМ (2008), сб.33,поз.1531</t>
  </si>
  <si>
    <t>Пила: дисковая электрическая</t>
  </si>
  <si>
    <t>101-0181</t>
  </si>
  <si>
    <t>ФССЦ (2008), сб.101,поз.0181</t>
  </si>
  <si>
    <t>Гвозди строительные с плоской головкой: 1,8x60 мм</t>
  </si>
  <si>
    <t>101-0783</t>
  </si>
  <si>
    <t>ФССЦ (2008), сб.101,поз.0783</t>
  </si>
  <si>
    <t>Поковки из квадратных заготовок, масса: 2,825 кг</t>
  </si>
  <si>
    <t>102-0023</t>
  </si>
  <si>
    <t>ФССЦ (2008), сб.102,поз.0023</t>
  </si>
  <si>
    <t>Бруски обрезные хвойных пород длиной: 4-6,5 м, шириной 75-150 мм, толщиной 40-75 мм, I сорта</t>
  </si>
  <si>
    <t>102-0061</t>
  </si>
  <si>
    <t>ФССЦ (2008), сб.102,поз.0061</t>
  </si>
  <si>
    <t>Доски обрезные хвойных пород длиной: 4-6,5 м, шириной 75-150 мм, толщиной 44 мм и более, III сорта</t>
  </si>
  <si>
    <t>1-3.2</t>
  </si>
  <si>
    <t>102-0057</t>
  </si>
  <si>
    <t>ФССЦ (2008), сб.102,поз.0057</t>
  </si>
  <si>
    <t>Доски обрезные хвойных пород длиной: 4-6,5 м, шириной 75-150 мм, толщиной 32-40 мм, III сорта</t>
  </si>
  <si>
    <t>101-2317</t>
  </si>
  <si>
    <t>ФССЦ (2008), сб.101,поз.2317</t>
  </si>
  <si>
    <t>Натрий фтористый технический, марка А, сорт I</t>
  </si>
  <si>
    <t>411-0001</t>
  </si>
  <si>
    <t>ФССЦ (2008), сб.411,поз.0001</t>
  </si>
  <si>
    <t>Вода</t>
  </si>
  <si>
    <t>1-3.9</t>
  </si>
  <si>
    <t>020129</t>
  </si>
  <si>
    <t>ФСЭМ (2008), сб.02,поз.0129</t>
  </si>
  <si>
    <t>Краны башенные при работе на других видах строительства: 8т</t>
  </si>
  <si>
    <t>121011</t>
  </si>
  <si>
    <t>ФСЭМ (2008), сб.12,поз.1011</t>
  </si>
  <si>
    <t>Котлы битумные: передвижные 400 л</t>
  </si>
  <si>
    <t>101-0078</t>
  </si>
  <si>
    <t>ФССЦ (2008), сб.101,поз.0078</t>
  </si>
  <si>
    <t>Битумы нефтяные строительные кровельные марки: БНК-45/190, БНК-45/180</t>
  </si>
  <si>
    <t>101-0322</t>
  </si>
  <si>
    <t>ФССЦ (2008), сб.101,поз.0322</t>
  </si>
  <si>
    <t>Керосин для технических целей марок КТ-1, КТ-2</t>
  </si>
  <si>
    <t>101-0594</t>
  </si>
  <si>
    <t>ФССЦ (2008), сб.101,поз.0594</t>
  </si>
  <si>
    <t>Мастика битумная кровельная горячая</t>
  </si>
  <si>
    <t>Плиты из минеральной ваты: Ю4-0094 на синтетическом связующем М-250 (ГОСТ 9573-82)</t>
  </si>
  <si>
    <t>1-3.8</t>
  </si>
  <si>
    <t>021243</t>
  </si>
  <si>
    <t>ФСЭМ (2008), сб.02,поз.1243</t>
  </si>
  <si>
    <t>Краны на гусеничном ходу при работе на других видах строительства: до 16 т</t>
  </si>
  <si>
    <t>040502</t>
  </si>
  <si>
    <t>ФСЭМ (2008), сб.04,поз.0502</t>
  </si>
  <si>
    <t>Установки для сварки: ручной дуговой (постоянного тока)</t>
  </si>
  <si>
    <t>101-1529</t>
  </si>
  <si>
    <t>ФССЦ (2008), сб.101,поз.1529</t>
  </si>
  <si>
    <t>Электроды диаметром: 6 мм Э42</t>
  </si>
  <si>
    <t>101-1714</t>
  </si>
  <si>
    <t>ФССЦ (2008), сб.101,поз.1714</t>
  </si>
  <si>
    <t>Болты с гайками и шайбами строительные</t>
  </si>
  <si>
    <t>102-0011</t>
  </si>
  <si>
    <t>ФССЦ (2008), сб.102,поз.0011</t>
  </si>
  <si>
    <t>Лесоматериалы круглые хвойных пород для выработки пиломатериалов и заготовок (пластины) толщиной: 20-24 см, III сорта</t>
  </si>
  <si>
    <t>102-0077</t>
  </si>
  <si>
    <t>ФССЦ (2008), сб.102,поз.0077</t>
  </si>
  <si>
    <t>Доски необрезные хвойных пород длиной: 4-6,5 м, все ширины, толщиной 32-40 мм, III сорта</t>
  </si>
  <si>
    <t>201-9160</t>
  </si>
  <si>
    <t>ГЭСН (2008), сб.201,поз.9160</t>
  </si>
  <si>
    <t>Элементы металлические</t>
  </si>
  <si>
    <t>кг</t>
  </si>
  <si>
    <t>203-9051</t>
  </si>
  <si>
    <t>ГЭСН (2008), сб.203,поз.9051</t>
  </si>
  <si>
    <t>Конструкции деревянные клееные</t>
  </si>
  <si>
    <t>1-2.0</t>
  </si>
  <si>
    <t>030101</t>
  </si>
  <si>
    <t>ФСЭМ (2008), сб.03,поз.0101</t>
  </si>
  <si>
    <t>Автопогрузчики: 5т</t>
  </si>
  <si>
    <t>406-0014</t>
  </si>
  <si>
    <t>ФССЦ (2008), сб.406,поз.0014</t>
  </si>
  <si>
    <t>Гравий керам3итовый, фракция: 10-20 мм, марка 400</t>
  </si>
  <si>
    <t>1-2.8</t>
  </si>
  <si>
    <t>101-0195</t>
  </si>
  <si>
    <t>ФССЦ (2008), сб.101,поз.0195</t>
  </si>
  <si>
    <t>Гвозди толевые круглые: 3,0x40 мм</t>
  </si>
  <si>
    <t>101-0851</t>
  </si>
  <si>
    <t>ФССЦ (2008), сб.101,поз.0851</t>
  </si>
  <si>
    <t>Пергамин кровельный марки: П-350</t>
  </si>
  <si>
    <t>101-1704</t>
  </si>
  <si>
    <t>ФССЦ (2008), сб.101,поз.1704</t>
  </si>
  <si>
    <t>Войлок строительный</t>
  </si>
  <si>
    <t>104-0004</t>
  </si>
  <si>
    <t>ФССЦ (2008), сб.104,поз.0004</t>
  </si>
  <si>
    <t>Плиты из минеральной ваты: Ю4-0094 на синтетическом связующем М-125 (ГОСТ 9573-82)</t>
  </si>
  <si>
    <t>203-0436</t>
  </si>
  <si>
    <t>ФССЦ (2008), сб.203,поз.0436</t>
  </si>
  <si>
    <t>Щиты нефрезерованные антисептированные толщиной: 73 мм, с поперечными планками и подкладками под планки, длиной 1200, 1500, 1800, 2100 мм, шириной 350. 400, 450 мм</t>
  </si>
  <si>
    <t>203-9063</t>
  </si>
  <si>
    <t>ГЭСН (2008), сб.203,поз.9063</t>
  </si>
  <si>
    <t>Балки с черепными брусками</t>
  </si>
  <si>
    <t>030305</t>
  </si>
  <si>
    <t>ФСЭМ (2008), сб.03,поз.0305</t>
  </si>
  <si>
    <t>Лебедки ручные и рычажные тяговым усилием: 31,39 кН (3,2 т)</t>
  </si>
  <si>
    <t>030403</t>
  </si>
  <si>
    <t>ФСЭМ (2008), сб.03,поз.0403</t>
  </si>
  <si>
    <t>Лебедки электрические тяговым усилием: 19,62 кН (2 т)</t>
  </si>
  <si>
    <t>101-0605</t>
  </si>
  <si>
    <t>ФССЦ (2008), сб.101,поз.0605</t>
  </si>
  <si>
    <t>Мастика герметизирующая нетвердеющая: «Гэлан»</t>
  </si>
  <si>
    <t>101-1522</t>
  </si>
  <si>
    <t>ФССЦ (2008), сб.101,поз.1522</t>
  </si>
  <si>
    <t>Электроды диаметром: 5 мм Э42А</t>
  </si>
  <si>
    <t>101-1703</t>
  </si>
  <si>
    <t>ФССЦ (2008), сб.101,поз.1703</t>
  </si>
  <si>
    <t>Прокладки резиновые (пластина техническая прессованная)</t>
  </si>
  <si>
    <t>101-9430</t>
  </si>
  <si>
    <t>ГЭСН (2008), сб.101,поз.9430</t>
  </si>
  <si>
    <t>Сетки в рамках</t>
  </si>
  <si>
    <t>301-9066</t>
  </si>
  <si>
    <t>ГЭСН (2008), сб.301,поз.9066</t>
  </si>
  <si>
    <t>301-9110</t>
  </si>
  <si>
    <t>ГЭСН (2008), сб.301,поз.9110</t>
  </si>
  <si>
    <t>Дроссель-клапаны в патрубке</t>
  </si>
  <si>
    <t>шт.</t>
  </si>
  <si>
    <t>301-9240</t>
  </si>
  <si>
    <t>ГЭСН (2008), сб.301,поз.9240</t>
  </si>
  <si>
    <t>Крепления</t>
  </si>
  <si>
    <t>301-9640</t>
  </si>
  <si>
    <t>ГЭСН (2008), сб.301,поз.9640</t>
  </si>
  <si>
    <t>Заглушки питометражных лючков</t>
  </si>
  <si>
    <t>509-0989</t>
  </si>
  <si>
    <t>ФССЦ (2008), сб.509,поз.0989</t>
  </si>
  <si>
    <t>Шнур асбестовый общего назначения марки: ШАОН диаметром 8-10 мм</t>
  </si>
  <si>
    <t>Воздуховоды металлические</t>
  </si>
  <si>
    <t>01. Укладка балок с черепными брусками.   02. Установка анкеров.   03. Антисептирование концов балок с обертыванием толем.   04. Установка ригелей с креплением хомутами.   05. Укладка наката.   06. Прокладка пергамина.   07. Утепление перекрытий плитами минераловатными.</t>
  </si>
  <si>
    <t>Форма 4</t>
  </si>
  <si>
    <t>(наименование стройки)</t>
  </si>
  <si>
    <t>ЛОКАЛЬНАЯ СМЕТА №</t>
  </si>
  <si>
    <t>(локальный сметный расчет)</t>
  </si>
  <si>
    <t>(наименование работ и затрат, наименование объекта)</t>
  </si>
  <si>
    <t>Основание:</t>
  </si>
  <si>
    <t>Сметная стоимость</t>
  </si>
  <si>
    <t>тыс.руб</t>
  </si>
  <si>
    <t>Средства на оплату труда</t>
  </si>
  <si>
    <t>Составлена в ценах</t>
  </si>
  <si>
    <t>№ 
п/п</t>
  </si>
  <si>
    <t>Шифр и № позиции норматива</t>
  </si>
  <si>
    <t>Наименование работ и затрат, единица измерения</t>
  </si>
  <si>
    <t>Кол-во</t>
  </si>
  <si>
    <t>Стоимость ед., руб</t>
  </si>
  <si>
    <t>Общая стоимость, руб.</t>
  </si>
  <si>
    <t>Затраты труда раб-х, чел-ч не занятых обслуж. машин</t>
  </si>
  <si>
    <t>всего</t>
  </si>
  <si>
    <t>Эксплуатац.</t>
  </si>
  <si>
    <t>Всего</t>
  </si>
  <si>
    <t>Основной зарплаты</t>
  </si>
  <si>
    <t>машин</t>
  </si>
  <si>
    <t>Основной</t>
  </si>
  <si>
    <t>в том чиле</t>
  </si>
  <si>
    <t>обслужив-х машины</t>
  </si>
  <si>
    <t>зарплаты</t>
  </si>
  <si>
    <t>на единицу</t>
  </si>
  <si>
    <t xml:space="preserve">Раздел </t>
  </si>
  <si>
    <t>%</t>
  </si>
  <si>
    <t xml:space="preserve">   Итого по разделу</t>
  </si>
  <si>
    <t>Итого по локальной смете</t>
  </si>
  <si>
    <t>Составил</t>
  </si>
  <si>
    <t>Проверил</t>
  </si>
  <si>
    <t>Реконструкция покрытиянад зрительным залом Дома культуры в г. Гав.-Посад</t>
  </si>
  <si>
    <t>Герасимова</t>
  </si>
  <si>
    <t>оригинал подписан</t>
  </si>
  <si>
    <t>Карасева Е.А.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</si>
</sst>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2"/>
      <color indexed="10"/>
      <name val="Arial Cyr"/>
      <family val="0"/>
    </font>
    <font>
      <i/>
      <sz val="11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49" fontId="8" fillId="0" borderId="0" xfId="0" applyNumberFormat="1" applyFont="1" applyAlignment="1">
      <alignment horizontal="right" vertical="justify"/>
    </xf>
    <xf numFmtId="172" fontId="8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7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" fontId="12" fillId="33" borderId="0" xfId="0" applyNumberFormat="1" applyFont="1" applyFill="1" applyBorder="1" applyAlignment="1">
      <alignment horizontal="right"/>
    </xf>
    <xf numFmtId="1" fontId="12" fillId="33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2" fontId="1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/>
    </xf>
    <xf numFmtId="1" fontId="8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vertical="justify" wrapText="1"/>
    </xf>
    <xf numFmtId="0" fontId="10" fillId="33" borderId="11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 shrinkToFit="1"/>
    </xf>
    <xf numFmtId="0" fontId="10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left" vertical="justify"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2"/>
  <sheetViews>
    <sheetView showGridLines="0" tabSelected="1" zoomScale="75" zoomScaleNormal="75" zoomScalePageLayoutView="0" workbookViewId="0" topLeftCell="A190">
      <selection activeCell="O27" sqref="O27"/>
    </sheetView>
  </sheetViews>
  <sheetFormatPr defaultColWidth="9.140625" defaultRowHeight="12.75"/>
  <cols>
    <col min="1" max="1" width="6.00390625" style="0" customWidth="1"/>
    <col min="2" max="2" width="20.7109375" style="0" customWidth="1"/>
    <col min="3" max="3" width="33.7109375" style="0" customWidth="1"/>
    <col min="5" max="5" width="11.28125" style="0" customWidth="1"/>
    <col min="6" max="6" width="12.28125" style="0" customWidth="1"/>
    <col min="7" max="7" width="12.00390625" style="0" customWidth="1"/>
    <col min="8" max="8" width="11.28125" style="0" customWidth="1"/>
    <col min="9" max="9" width="13.8515625" style="0" customWidth="1"/>
    <col min="10" max="11" width="11.2812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3" spans="10:11" ht="15">
      <c r="J3" s="72" t="s">
        <v>334</v>
      </c>
      <c r="K3" s="72"/>
    </row>
    <row r="4" spans="1:8" ht="18" customHeight="1">
      <c r="A4" s="75" t="s">
        <v>367</v>
      </c>
      <c r="B4" s="76"/>
      <c r="C4" s="76"/>
      <c r="D4" s="76"/>
      <c r="E4" s="76"/>
      <c r="F4" s="76"/>
      <c r="G4" s="76"/>
      <c r="H4" s="76"/>
    </row>
    <row r="5" spans="1:8" ht="18" customHeight="1">
      <c r="A5" s="44"/>
      <c r="B5" s="44"/>
      <c r="D5" s="44"/>
      <c r="E5" s="44"/>
      <c r="F5" s="44"/>
      <c r="G5" s="44"/>
      <c r="H5" s="44"/>
    </row>
    <row r="6" spans="1:11" ht="14.25">
      <c r="A6" s="70" t="s">
        <v>335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20.25">
      <c r="A9" s="6"/>
      <c r="B9" s="6"/>
      <c r="C9" s="73" t="s">
        <v>336</v>
      </c>
      <c r="D9" s="73"/>
      <c r="E9" s="73"/>
      <c r="F9" s="73"/>
      <c r="G9" s="74" t="str">
        <f>(Source!F20)</f>
        <v>Новая локальная смета</v>
      </c>
      <c r="H9" s="74"/>
      <c r="I9" s="74"/>
      <c r="J9" s="74"/>
      <c r="K9" s="74"/>
    </row>
    <row r="10" spans="1:11" ht="14.25">
      <c r="A10" s="6"/>
      <c r="B10" s="6"/>
      <c r="C10" s="6"/>
      <c r="D10" s="68" t="s">
        <v>337</v>
      </c>
      <c r="E10" s="68"/>
      <c r="F10" s="68"/>
      <c r="G10" s="6"/>
      <c r="H10" s="6"/>
      <c r="I10" s="6"/>
      <c r="J10" s="6"/>
      <c r="K10" s="6"/>
    </row>
    <row r="11" spans="1:11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20.25">
      <c r="A12" s="7"/>
      <c r="B12" s="69" t="str">
        <f>(Source!G20)</f>
        <v>Реконструкция крыши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14.25">
      <c r="A13" s="6"/>
      <c r="B13" s="70" t="s">
        <v>338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">
      <c r="A15" s="6"/>
      <c r="B15" s="8" t="s">
        <v>339</v>
      </c>
      <c r="C15" s="71">
        <f>(Source!J12)</f>
      </c>
      <c r="D15" s="71"/>
      <c r="E15" s="71"/>
      <c r="F15" s="71"/>
      <c r="G15" s="71"/>
      <c r="H15" s="71"/>
      <c r="I15" s="71"/>
      <c r="J15" s="71"/>
      <c r="K15" s="71"/>
    </row>
    <row r="16" spans="1:11" ht="15.75">
      <c r="A16" s="6"/>
      <c r="B16" s="6"/>
      <c r="C16" s="6"/>
      <c r="D16" s="66" t="s">
        <v>340</v>
      </c>
      <c r="E16" s="66"/>
      <c r="F16" s="66"/>
      <c r="G16" s="66"/>
      <c r="H16" s="66"/>
      <c r="I16" s="66"/>
      <c r="J16" s="9">
        <f>(Source!F173/1000)</f>
        <v>47.453451</v>
      </c>
      <c r="K16" s="10" t="s">
        <v>341</v>
      </c>
    </row>
    <row r="17" spans="1:11" ht="15.75">
      <c r="A17" s="6"/>
      <c r="B17" s="6"/>
      <c r="C17" s="6"/>
      <c r="D17" s="66" t="s">
        <v>99</v>
      </c>
      <c r="E17" s="66"/>
      <c r="F17" s="66"/>
      <c r="G17" s="66"/>
      <c r="H17" s="66"/>
      <c r="I17" s="66"/>
      <c r="J17" s="11">
        <f>(Source!U132+Source!V132)</f>
        <v>455.75</v>
      </c>
      <c r="K17" s="10" t="s">
        <v>165</v>
      </c>
    </row>
    <row r="18" spans="1:11" ht="15.75">
      <c r="A18" s="6"/>
      <c r="B18" s="6"/>
      <c r="C18" s="6"/>
      <c r="D18" s="66" t="s">
        <v>342</v>
      </c>
      <c r="E18" s="66"/>
      <c r="F18" s="66"/>
      <c r="G18" s="66"/>
      <c r="H18" s="66"/>
      <c r="I18" s="66"/>
      <c r="J18" s="9">
        <f>((Source!S132+Source!R132)/1000)</f>
        <v>2.9412929999999995</v>
      </c>
      <c r="K18" s="10" t="s">
        <v>341</v>
      </c>
    </row>
    <row r="19" spans="1:11" ht="15">
      <c r="A19" s="67" t="s">
        <v>343</v>
      </c>
      <c r="B19" s="67"/>
      <c r="C19" s="12">
        <f>(Source!AM12)</f>
      </c>
      <c r="D19" s="13"/>
      <c r="E19" s="6"/>
      <c r="F19" s="6"/>
      <c r="G19" s="6"/>
      <c r="H19" s="6"/>
      <c r="I19" s="6"/>
      <c r="J19" s="6"/>
      <c r="K19" s="6"/>
    </row>
    <row r="20" spans="1:11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4.25">
      <c r="A21" s="65" t="s">
        <v>344</v>
      </c>
      <c r="B21" s="65" t="s">
        <v>345</v>
      </c>
      <c r="C21" s="65" t="s">
        <v>346</v>
      </c>
      <c r="D21" s="64" t="s">
        <v>347</v>
      </c>
      <c r="E21" s="57" t="s">
        <v>348</v>
      </c>
      <c r="F21" s="57"/>
      <c r="G21" s="57" t="s">
        <v>349</v>
      </c>
      <c r="H21" s="57"/>
      <c r="I21" s="57"/>
      <c r="J21" s="58" t="s">
        <v>350</v>
      </c>
      <c r="K21" s="59"/>
    </row>
    <row r="22" spans="1:11" ht="14.25">
      <c r="A22" s="64"/>
      <c r="B22" s="65"/>
      <c r="C22" s="65"/>
      <c r="D22" s="64"/>
      <c r="E22" s="64" t="s">
        <v>351</v>
      </c>
      <c r="F22" s="15" t="s">
        <v>352</v>
      </c>
      <c r="G22" s="64" t="s">
        <v>353</v>
      </c>
      <c r="H22" s="65" t="s">
        <v>354</v>
      </c>
      <c r="I22" s="15" t="s">
        <v>352</v>
      </c>
      <c r="J22" s="60"/>
      <c r="K22" s="61"/>
    </row>
    <row r="23" spans="1:11" ht="14.25">
      <c r="A23" s="64"/>
      <c r="B23" s="65"/>
      <c r="C23" s="65"/>
      <c r="D23" s="64"/>
      <c r="E23" s="64"/>
      <c r="F23" s="16" t="s">
        <v>355</v>
      </c>
      <c r="G23" s="64"/>
      <c r="H23" s="65"/>
      <c r="I23" s="16" t="s">
        <v>355</v>
      </c>
      <c r="J23" s="62"/>
      <c r="K23" s="63"/>
    </row>
    <row r="24" spans="1:11" ht="14.25">
      <c r="A24" s="64"/>
      <c r="B24" s="65"/>
      <c r="C24" s="65"/>
      <c r="D24" s="64"/>
      <c r="E24" s="15" t="s">
        <v>356</v>
      </c>
      <c r="F24" s="15" t="s">
        <v>357</v>
      </c>
      <c r="G24" s="64"/>
      <c r="H24" s="65"/>
      <c r="I24" s="15" t="s">
        <v>357</v>
      </c>
      <c r="J24" s="57" t="s">
        <v>358</v>
      </c>
      <c r="K24" s="57"/>
    </row>
    <row r="25" spans="1:11" ht="14.25">
      <c r="A25" s="64"/>
      <c r="B25" s="65"/>
      <c r="C25" s="65"/>
      <c r="D25" s="64"/>
      <c r="E25" s="16" t="s">
        <v>359</v>
      </c>
      <c r="F25" s="16" t="s">
        <v>359</v>
      </c>
      <c r="G25" s="64"/>
      <c r="H25" s="65"/>
      <c r="I25" s="16" t="s">
        <v>359</v>
      </c>
      <c r="J25" s="14" t="s">
        <v>360</v>
      </c>
      <c r="K25" s="14" t="s">
        <v>351</v>
      </c>
    </row>
    <row r="26" spans="1:11" ht="12.75">
      <c r="A26" s="17">
        <v>1</v>
      </c>
      <c r="B26" s="17">
        <v>2</v>
      </c>
      <c r="C26" s="17">
        <v>3</v>
      </c>
      <c r="D26" s="17">
        <v>4</v>
      </c>
      <c r="E26" s="17">
        <v>5</v>
      </c>
      <c r="F26" s="17">
        <v>6</v>
      </c>
      <c r="G26" s="17">
        <v>7</v>
      </c>
      <c r="H26" s="17">
        <v>8</v>
      </c>
      <c r="I26" s="17">
        <v>9</v>
      </c>
      <c r="J26" s="17">
        <v>10</v>
      </c>
      <c r="K26" s="17">
        <v>11</v>
      </c>
    </row>
    <row r="27" spans="1:11" ht="15.75">
      <c r="A27" s="18"/>
      <c r="B27" s="19" t="s">
        <v>361</v>
      </c>
      <c r="C27" s="56" t="str">
        <f>(Source!G24)</f>
        <v>Временное крепление стропильной системы</v>
      </c>
      <c r="D27" s="56"/>
      <c r="E27" s="56"/>
      <c r="F27" s="56"/>
      <c r="G27" s="56"/>
      <c r="H27" s="56"/>
      <c r="I27" s="56"/>
      <c r="J27" s="56"/>
      <c r="K27" s="56"/>
    </row>
    <row r="28" spans="1:11" ht="15">
      <c r="A28" s="18"/>
      <c r="B28" s="20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42.75">
      <c r="A29" s="21" t="str">
        <f>(Source!E28)</f>
        <v>1</v>
      </c>
      <c r="B29" s="22" t="str">
        <f>(CONCATENATE(Source!F28,"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10-01-002-1           </v>
      </c>
      <c r="C29" s="23" t="str">
        <f>(Source!G28)</f>
        <v>Устройство креплений из досок и брусков по узлу 1 сеч. 1-1,  2-2,  3-3  фрагмент 1,2</v>
      </c>
      <c r="D29" s="24">
        <f>(Source!I28)</f>
        <v>1.79</v>
      </c>
      <c r="E29" s="25">
        <f>(Source!AB28)</f>
        <v>2309.985</v>
      </c>
      <c r="F29" s="25">
        <f>(Source!AD28)</f>
        <v>47.775</v>
      </c>
      <c r="G29" s="26">
        <f>(Source!O28)</f>
        <v>4035.087</v>
      </c>
      <c r="H29" s="26">
        <f>(Source!S28)</f>
        <v>289.908</v>
      </c>
      <c r="I29" s="27">
        <f>(Source!Q28)</f>
        <v>90.648</v>
      </c>
      <c r="J29" s="25">
        <f>(Source!AH28)</f>
        <v>27.7035</v>
      </c>
      <c r="K29" s="27">
        <f>(Source!U28)</f>
        <v>49.589265</v>
      </c>
    </row>
    <row r="30" spans="1:11" ht="15">
      <c r="A30" s="20"/>
      <c r="B30" s="28"/>
      <c r="C30" s="29" t="str">
        <f>(Source!H28)</f>
        <v>1 м3</v>
      </c>
      <c r="D30" s="20"/>
      <c r="E30" s="30">
        <f>(Source!AF28)</f>
        <v>199.95</v>
      </c>
      <c r="F30" s="30">
        <f>(Source!AE28)</f>
        <v>2.03</v>
      </c>
      <c r="G30" s="31"/>
      <c r="H30" s="26"/>
      <c r="I30" s="26">
        <f>(Source!R28)</f>
        <v>2.943</v>
      </c>
      <c r="J30" s="30">
        <f>(Source!AI28)</f>
        <v>0.15</v>
      </c>
      <c r="K30" s="26">
        <f>(Source!V28)</f>
        <v>0.2685</v>
      </c>
    </row>
    <row r="31" spans="1:11" ht="14.25">
      <c r="A31" s="18"/>
      <c r="B31" s="18"/>
      <c r="C31" s="53" t="str">
        <f>("поправка к стоимости эксплуатации машин")</f>
        <v>поправка к стоимости эксплуатации машин</v>
      </c>
      <c r="D31" s="53"/>
      <c r="E31" s="53"/>
      <c r="F31" s="55" t="str">
        <f>(IF(TRUE,Source!DE28,IF(MID(Source!DE28,1,1)="=","",Source!DE28)))</f>
        <v>)*1,25</v>
      </c>
      <c r="G31" s="55"/>
      <c r="H31" s="18"/>
      <c r="I31" s="18"/>
      <c r="J31" s="18"/>
      <c r="K31" s="18"/>
    </row>
    <row r="32" spans="1:11" ht="14.25">
      <c r="A32" s="18"/>
      <c r="B32" s="18"/>
      <c r="C32" s="53" t="str">
        <f>("поправка к трудозатратам строителей")</f>
        <v>поправка к трудозатратам строителей</v>
      </c>
      <c r="D32" s="53"/>
      <c r="E32" s="53"/>
      <c r="F32" s="55" t="str">
        <f>(IF(TRUE,Source!DI28,IF(MID(Source!DI28,1,1)="=","",Source!DI28)))</f>
        <v>)*1,15</v>
      </c>
      <c r="G32" s="55"/>
      <c r="H32" s="18"/>
      <c r="I32" s="18"/>
      <c r="J32" s="18"/>
      <c r="K32" s="18"/>
    </row>
    <row r="33" spans="1:11" ht="14.25">
      <c r="A33" s="18"/>
      <c r="B33" s="18"/>
      <c r="C33" s="54" t="str">
        <f>("индекс к стоимости материалов")</f>
        <v>индекс к стоимости материалов</v>
      </c>
      <c r="D33" s="54"/>
      <c r="E33" s="54"/>
      <c r="F33" s="34"/>
      <c r="G33" s="35">
        <f>(Source!BC28)</f>
        <v>0.99</v>
      </c>
      <c r="H33" s="18"/>
      <c r="I33" s="18"/>
      <c r="J33" s="18"/>
      <c r="K33" s="18"/>
    </row>
    <row r="34" spans="1:11" ht="14.25">
      <c r="A34" s="18"/>
      <c r="B34" s="18"/>
      <c r="C34" s="54" t="str">
        <f>("индекс к стоимости эксплуатации машин")</f>
        <v>индекс к стоимости эксплуатации машин</v>
      </c>
      <c r="D34" s="54"/>
      <c r="E34" s="54"/>
      <c r="F34" s="34"/>
      <c r="G34" s="35">
        <f>(Source!BB28)</f>
        <v>1.06</v>
      </c>
      <c r="H34" s="18"/>
      <c r="I34" s="18"/>
      <c r="J34" s="18"/>
      <c r="K34" s="18"/>
    </row>
    <row r="35" spans="1:11" ht="14.25">
      <c r="A35" s="18"/>
      <c r="B35" s="18"/>
      <c r="C35" s="54" t="str">
        <f>("индекс к зарплате машинистов")</f>
        <v>индекс к зарплате машинистов</v>
      </c>
      <c r="D35" s="54"/>
      <c r="E35" s="54"/>
      <c r="F35" s="34"/>
      <c r="G35" s="35">
        <f>(Source!BS28)</f>
        <v>0.81</v>
      </c>
      <c r="H35" s="18"/>
      <c r="I35" s="18"/>
      <c r="J35" s="18"/>
      <c r="K35" s="18"/>
    </row>
    <row r="36" spans="1:11" ht="14.25">
      <c r="A36" s="18"/>
      <c r="B36" s="18"/>
      <c r="C36" s="54" t="str">
        <f>("индекс к основной зарплате")</f>
        <v>индекс к основной зарплате</v>
      </c>
      <c r="D36" s="54"/>
      <c r="E36" s="54"/>
      <c r="F36" s="34"/>
      <c r="G36" s="35">
        <f>(Source!BA28)</f>
        <v>0.81</v>
      </c>
      <c r="H36" s="18"/>
      <c r="I36" s="18"/>
      <c r="J36" s="18"/>
      <c r="K36" s="18"/>
    </row>
    <row r="37" spans="1:11" ht="14.25">
      <c r="A37" s="18"/>
      <c r="B37" s="18"/>
      <c r="C37" s="53" t="s">
        <v>87</v>
      </c>
      <c r="D37" s="53"/>
      <c r="E37" s="33">
        <f>(Source!AT28)</f>
        <v>118</v>
      </c>
      <c r="F37" s="32" t="s">
        <v>362</v>
      </c>
      <c r="G37" s="33">
        <f>(Source!X28)</f>
        <v>345.564</v>
      </c>
      <c r="H37" s="18"/>
      <c r="I37" s="18"/>
      <c r="J37" s="18"/>
      <c r="K37" s="18"/>
    </row>
    <row r="38" spans="1:11" ht="14.25">
      <c r="A38" s="18"/>
      <c r="B38" s="18"/>
      <c r="C38" s="53" t="s">
        <v>89</v>
      </c>
      <c r="D38" s="53"/>
      <c r="E38" s="33">
        <f>(Source!AU28)</f>
        <v>63</v>
      </c>
      <c r="F38" s="32" t="s">
        <v>362</v>
      </c>
      <c r="G38" s="33">
        <f>(Source!Y28)</f>
        <v>184.496</v>
      </c>
      <c r="H38" s="18"/>
      <c r="I38" s="18"/>
      <c r="J38" s="18"/>
      <c r="K38" s="18"/>
    </row>
    <row r="39" spans="1:11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42.75">
      <c r="A40" s="21" t="str">
        <f>(Source!E29)</f>
        <v>2</v>
      </c>
      <c r="B40" s="22" t="str">
        <f>(CONCATENATE(Source!F29,"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10-01-002-1           </v>
      </c>
      <c r="C40" s="23" t="str">
        <f>(Source!G29)</f>
        <v>Установка элементов крепления стропильной системы из брусков и досок по узлам  5-12</v>
      </c>
      <c r="D40" s="24">
        <f>(Source!I29)</f>
        <v>4.52</v>
      </c>
      <c r="E40" s="25">
        <f>(Source!AB29)</f>
        <v>2309.985</v>
      </c>
      <c r="F40" s="25">
        <f>(Source!AD29)</f>
        <v>47.775</v>
      </c>
      <c r="G40" s="26">
        <f>(Source!O29)</f>
        <v>10189.158</v>
      </c>
      <c r="H40" s="26">
        <f>(Source!S29)</f>
        <v>732.057</v>
      </c>
      <c r="I40" s="27">
        <f>(Source!Q29)</f>
        <v>228.9</v>
      </c>
      <c r="J40" s="25">
        <f>(Source!AH29)</f>
        <v>27.7035</v>
      </c>
      <c r="K40" s="27">
        <f>(Source!U29)</f>
        <v>125.21981999999998</v>
      </c>
    </row>
    <row r="41" spans="1:11" ht="15">
      <c r="A41" s="20"/>
      <c r="B41" s="28"/>
      <c r="C41" s="29" t="str">
        <f>(Source!H29)</f>
        <v>1 м3</v>
      </c>
      <c r="D41" s="20"/>
      <c r="E41" s="30">
        <f>(Source!AF29)</f>
        <v>199.95</v>
      </c>
      <c r="F41" s="30">
        <f>(Source!AE29)</f>
        <v>2.03</v>
      </c>
      <c r="G41" s="31"/>
      <c r="H41" s="26"/>
      <c r="I41" s="26">
        <f>(Source!R29)</f>
        <v>7.432</v>
      </c>
      <c r="J41" s="30">
        <f>(Source!AI29)</f>
        <v>0.15</v>
      </c>
      <c r="K41" s="26">
        <f>(Source!V29)</f>
        <v>0.6779999999999999</v>
      </c>
    </row>
    <row r="42" spans="1:11" ht="14.25">
      <c r="A42" s="18"/>
      <c r="B42" s="18"/>
      <c r="C42" s="53" t="str">
        <f>("поправка к стоимости эксплуатации машин")</f>
        <v>поправка к стоимости эксплуатации машин</v>
      </c>
      <c r="D42" s="53"/>
      <c r="E42" s="53"/>
      <c r="F42" s="55" t="str">
        <f>(IF(TRUE,Source!DE29,IF(MID(Source!DE29,1,1)="=","",Source!DE29)))</f>
        <v>)*1,25</v>
      </c>
      <c r="G42" s="55"/>
      <c r="H42" s="18"/>
      <c r="I42" s="18"/>
      <c r="J42" s="18"/>
      <c r="K42" s="18"/>
    </row>
    <row r="43" spans="1:11" ht="14.25">
      <c r="A43" s="18"/>
      <c r="B43" s="18"/>
      <c r="C43" s="53" t="str">
        <f>("поправка к трудозатратам строителей")</f>
        <v>поправка к трудозатратам строителей</v>
      </c>
      <c r="D43" s="53"/>
      <c r="E43" s="53"/>
      <c r="F43" s="55" t="str">
        <f>(IF(TRUE,Source!DI29,IF(MID(Source!DI29,1,1)="=","",Source!DI29)))</f>
        <v>)*1,15</v>
      </c>
      <c r="G43" s="55"/>
      <c r="H43" s="18"/>
      <c r="I43" s="18"/>
      <c r="J43" s="18"/>
      <c r="K43" s="18"/>
    </row>
    <row r="44" spans="1:11" ht="14.25">
      <c r="A44" s="18"/>
      <c r="B44" s="18"/>
      <c r="C44" s="54" t="str">
        <f>("индекс к стоимости материалов")</f>
        <v>индекс к стоимости материалов</v>
      </c>
      <c r="D44" s="54"/>
      <c r="E44" s="54"/>
      <c r="F44" s="34"/>
      <c r="G44" s="35">
        <f>(Source!BC29)</f>
        <v>0.99</v>
      </c>
      <c r="H44" s="18"/>
      <c r="I44" s="18"/>
      <c r="J44" s="18"/>
      <c r="K44" s="18"/>
    </row>
    <row r="45" spans="1:11" ht="14.25">
      <c r="A45" s="18"/>
      <c r="B45" s="18"/>
      <c r="C45" s="54" t="str">
        <f>("индекс к стоимости эксплуатации машин")</f>
        <v>индекс к стоимости эксплуатации машин</v>
      </c>
      <c r="D45" s="54"/>
      <c r="E45" s="54"/>
      <c r="F45" s="34"/>
      <c r="G45" s="35">
        <f>(Source!BB29)</f>
        <v>1.06</v>
      </c>
      <c r="H45" s="18"/>
      <c r="I45" s="18"/>
      <c r="J45" s="18"/>
      <c r="K45" s="18"/>
    </row>
    <row r="46" spans="1:11" ht="14.25">
      <c r="A46" s="18"/>
      <c r="B46" s="18"/>
      <c r="C46" s="54" t="str">
        <f>("индекс к зарплате машинистов")</f>
        <v>индекс к зарплате машинистов</v>
      </c>
      <c r="D46" s="54"/>
      <c r="E46" s="54"/>
      <c r="F46" s="34"/>
      <c r="G46" s="35">
        <f>(Source!BS29)</f>
        <v>0.81</v>
      </c>
      <c r="H46" s="18"/>
      <c r="I46" s="18"/>
      <c r="J46" s="18"/>
      <c r="K46" s="18"/>
    </row>
    <row r="47" spans="1:11" ht="14.25">
      <c r="A47" s="18"/>
      <c r="B47" s="18"/>
      <c r="C47" s="54" t="str">
        <f>("индекс к основной зарплате")</f>
        <v>индекс к основной зарплате</v>
      </c>
      <c r="D47" s="54"/>
      <c r="E47" s="54"/>
      <c r="F47" s="34"/>
      <c r="G47" s="35">
        <f>(Source!BA29)</f>
        <v>0.81</v>
      </c>
      <c r="H47" s="18"/>
      <c r="I47" s="18"/>
      <c r="J47" s="18"/>
      <c r="K47" s="18"/>
    </row>
    <row r="48" spans="1:11" ht="14.25">
      <c r="A48" s="18"/>
      <c r="B48" s="18"/>
      <c r="C48" s="53" t="s">
        <v>87</v>
      </c>
      <c r="D48" s="53"/>
      <c r="E48" s="33">
        <f>(Source!AT29)</f>
        <v>118</v>
      </c>
      <c r="F48" s="32" t="s">
        <v>362</v>
      </c>
      <c r="G48" s="33">
        <f>(Source!X29)</f>
        <v>872.597</v>
      </c>
      <c r="H48" s="18"/>
      <c r="I48" s="18"/>
      <c r="J48" s="18"/>
      <c r="K48" s="18"/>
    </row>
    <row r="49" spans="1:11" ht="14.25">
      <c r="A49" s="18"/>
      <c r="B49" s="18"/>
      <c r="C49" s="53" t="s">
        <v>89</v>
      </c>
      <c r="D49" s="53"/>
      <c r="E49" s="33">
        <f>(Source!AU29)</f>
        <v>63</v>
      </c>
      <c r="F49" s="32" t="s">
        <v>362</v>
      </c>
      <c r="G49" s="33">
        <f>(Source!Y29)</f>
        <v>465.878</v>
      </c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5">
      <c r="A51" s="21" t="str">
        <f>(Source!E30)</f>
        <v>3</v>
      </c>
      <c r="B51" s="22" t="str">
        <f>(CONCATENATE(Source!F30,"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10-01-082-2           </v>
      </c>
      <c r="C51" s="23" t="str">
        <f>(Source!G30)</f>
        <v>Укладка баллок из брусьев</v>
      </c>
      <c r="D51" s="24">
        <f>(Source!I30)</f>
        <v>1.3900000000000001</v>
      </c>
      <c r="E51" s="25">
        <f>(Source!AB30)</f>
        <v>1989.21</v>
      </c>
      <c r="F51" s="25">
        <f>(Source!AD30)</f>
        <v>44.050000000000004</v>
      </c>
      <c r="G51" s="26">
        <f>(Source!O30)</f>
        <v>2705.439</v>
      </c>
      <c r="H51" s="26">
        <f>(Source!S30)</f>
        <v>162.895</v>
      </c>
      <c r="I51" s="27">
        <f>(Source!Q30)</f>
        <v>64.903</v>
      </c>
      <c r="J51" s="25">
        <f>(Source!AH30)</f>
        <v>17.296</v>
      </c>
      <c r="K51" s="27">
        <f>(Source!U30)</f>
        <v>24.04144</v>
      </c>
    </row>
    <row r="52" spans="1:11" ht="15">
      <c r="A52" s="20"/>
      <c r="B52" s="28"/>
      <c r="C52" s="29" t="str">
        <f>(Source!H30)</f>
        <v>1 м3</v>
      </c>
      <c r="D52" s="20"/>
      <c r="E52" s="30">
        <f>(Source!AF30)</f>
        <v>144.68</v>
      </c>
      <c r="F52" s="30">
        <f>(Source!AE30)</f>
        <v>2.03</v>
      </c>
      <c r="G52" s="31"/>
      <c r="H52" s="26"/>
      <c r="I52" s="26">
        <f>(Source!R30)</f>
        <v>2.286</v>
      </c>
      <c r="J52" s="30">
        <f>(Source!AI30)</f>
        <v>0.15</v>
      </c>
      <c r="K52" s="26">
        <f>(Source!V30)</f>
        <v>0.20850000000000002</v>
      </c>
    </row>
    <row r="53" spans="1:11" ht="14.25">
      <c r="A53" s="18"/>
      <c r="B53" s="18"/>
      <c r="C53" s="53" t="str">
        <f>("поправка к стоимости эксплуатации машин")</f>
        <v>поправка к стоимости эксплуатации машин</v>
      </c>
      <c r="D53" s="53"/>
      <c r="E53" s="53"/>
      <c r="F53" s="55" t="str">
        <f>(IF(TRUE,Source!DE30,IF(MID(Source!DE30,1,1)="=","",Source!DE30)))</f>
        <v>)*1,25</v>
      </c>
      <c r="G53" s="55"/>
      <c r="H53" s="18"/>
      <c r="I53" s="18"/>
      <c r="J53" s="18"/>
      <c r="K53" s="18"/>
    </row>
    <row r="54" spans="1:11" ht="14.25">
      <c r="A54" s="18"/>
      <c r="B54" s="18"/>
      <c r="C54" s="53" t="str">
        <f>("поправка к трудозатратам строителей")</f>
        <v>поправка к трудозатратам строителей</v>
      </c>
      <c r="D54" s="53"/>
      <c r="E54" s="53"/>
      <c r="F54" s="55" t="str">
        <f>(IF(TRUE,Source!DI30,IF(MID(Source!DI30,1,1)="=","",Source!DI30)))</f>
        <v>)*1,15</v>
      </c>
      <c r="G54" s="55"/>
      <c r="H54" s="18"/>
      <c r="I54" s="18"/>
      <c r="J54" s="18"/>
      <c r="K54" s="18"/>
    </row>
    <row r="55" spans="1:11" ht="14.25">
      <c r="A55" s="18"/>
      <c r="B55" s="18"/>
      <c r="C55" s="54" t="str">
        <f>("индекс к стоимости материалов")</f>
        <v>индекс к стоимости материалов</v>
      </c>
      <c r="D55" s="54"/>
      <c r="E55" s="54"/>
      <c r="F55" s="34"/>
      <c r="G55" s="35">
        <f>(Source!BC30)</f>
        <v>0.99</v>
      </c>
      <c r="H55" s="18"/>
      <c r="I55" s="18"/>
      <c r="J55" s="18"/>
      <c r="K55" s="18"/>
    </row>
    <row r="56" spans="1:11" ht="14.25">
      <c r="A56" s="18"/>
      <c r="B56" s="18"/>
      <c r="C56" s="54" t="str">
        <f>("индекс к стоимости эксплуатации машин")</f>
        <v>индекс к стоимости эксплуатации машин</v>
      </c>
      <c r="D56" s="54"/>
      <c r="E56" s="54"/>
      <c r="F56" s="34"/>
      <c r="G56" s="35">
        <f>(Source!BB30)</f>
        <v>1.06</v>
      </c>
      <c r="H56" s="18"/>
      <c r="I56" s="18"/>
      <c r="J56" s="18"/>
      <c r="K56" s="18"/>
    </row>
    <row r="57" spans="1:11" ht="14.25">
      <c r="A57" s="18"/>
      <c r="B57" s="18"/>
      <c r="C57" s="54" t="str">
        <f>("индекс к зарплате машинистов")</f>
        <v>индекс к зарплате машинистов</v>
      </c>
      <c r="D57" s="54"/>
      <c r="E57" s="54"/>
      <c r="F57" s="34"/>
      <c r="G57" s="35">
        <f>(Source!BS30)</f>
        <v>0.81</v>
      </c>
      <c r="H57" s="18"/>
      <c r="I57" s="18"/>
      <c r="J57" s="18"/>
      <c r="K57" s="18"/>
    </row>
    <row r="58" spans="1:11" ht="14.25">
      <c r="A58" s="18"/>
      <c r="B58" s="18"/>
      <c r="C58" s="54" t="str">
        <f>("индекс к основной зарплате")</f>
        <v>индекс к основной зарплате</v>
      </c>
      <c r="D58" s="54"/>
      <c r="E58" s="54"/>
      <c r="F58" s="34"/>
      <c r="G58" s="35">
        <f>(Source!BA30)</f>
        <v>0.81</v>
      </c>
      <c r="H58" s="18"/>
      <c r="I58" s="18"/>
      <c r="J58" s="18"/>
      <c r="K58" s="18"/>
    </row>
    <row r="59" spans="1:11" ht="14.25">
      <c r="A59" s="18"/>
      <c r="B59" s="18"/>
      <c r="C59" s="53" t="s">
        <v>87</v>
      </c>
      <c r="D59" s="53"/>
      <c r="E59" s="33">
        <f>(Source!AT30)</f>
        <v>118</v>
      </c>
      <c r="F59" s="32" t="s">
        <v>362</v>
      </c>
      <c r="G59" s="33">
        <f>(Source!X30)</f>
        <v>194.914</v>
      </c>
      <c r="H59" s="18"/>
      <c r="I59" s="18"/>
      <c r="J59" s="18"/>
      <c r="K59" s="18"/>
    </row>
    <row r="60" spans="1:11" ht="14.25">
      <c r="A60" s="18"/>
      <c r="B60" s="18"/>
      <c r="C60" s="53" t="s">
        <v>89</v>
      </c>
      <c r="D60" s="53"/>
      <c r="E60" s="33">
        <f>(Source!AU30)</f>
        <v>63</v>
      </c>
      <c r="F60" s="32" t="s">
        <v>362</v>
      </c>
      <c r="G60" s="33">
        <f>(Source!Y30)</f>
        <v>104.064</v>
      </c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42.75">
      <c r="A62" s="21" t="str">
        <f>(Source!E31)</f>
        <v>4</v>
      </c>
      <c r="B62" s="22" t="str">
        <f>(CONCATENATE(Source!F31,"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10-01-083-5           </v>
      </c>
      <c r="C62" s="23" t="str">
        <f>(Source!G31)</f>
        <v>Устройство по фермам настила рабочего толщиной 40 мм сплошного</v>
      </c>
      <c r="D62" s="24">
        <f>(Source!I31)</f>
        <v>2.4</v>
      </c>
      <c r="E62" s="25">
        <f>(Source!AB31)</f>
        <v>6610.160000000001</v>
      </c>
      <c r="F62" s="25">
        <f>(Source!AD31)</f>
        <v>191.05</v>
      </c>
      <c r="G62" s="26">
        <f>(Source!O31)</f>
        <v>15620.527</v>
      </c>
      <c r="H62" s="26">
        <f>(Source!S31)</f>
        <v>527.893</v>
      </c>
      <c r="I62" s="27">
        <f>(Source!Q31)</f>
        <v>486.031</v>
      </c>
      <c r="J62" s="25">
        <f>(Source!AH31)</f>
        <v>35.7305</v>
      </c>
      <c r="K62" s="27">
        <f>(Source!U31)</f>
        <v>85.75319999999999</v>
      </c>
    </row>
    <row r="63" spans="1:11" ht="15">
      <c r="A63" s="20"/>
      <c r="B63" s="28"/>
      <c r="C63" s="29" t="str">
        <f>(Source!H31)</f>
        <v>100 м2</v>
      </c>
      <c r="D63" s="20"/>
      <c r="E63" s="30">
        <f>(Source!AF31)</f>
        <v>271.55</v>
      </c>
      <c r="F63" s="30">
        <f>(Source!AE31)</f>
        <v>12.02</v>
      </c>
      <c r="G63" s="31"/>
      <c r="H63" s="26"/>
      <c r="I63" s="26">
        <f>(Source!R31)</f>
        <v>23.367</v>
      </c>
      <c r="J63" s="30">
        <f>(Source!AI31)</f>
        <v>0.89</v>
      </c>
      <c r="K63" s="26">
        <f>(Source!V31)</f>
        <v>2.136</v>
      </c>
    </row>
    <row r="64" spans="1:11" ht="14.25">
      <c r="A64" s="18"/>
      <c r="B64" s="18"/>
      <c r="C64" s="53" t="str">
        <f>("поправка к стоимости эксплуатации машин")</f>
        <v>поправка к стоимости эксплуатации машин</v>
      </c>
      <c r="D64" s="53"/>
      <c r="E64" s="53"/>
      <c r="F64" s="55" t="str">
        <f>(IF(TRUE,Source!DE31,IF(MID(Source!DE31,1,1)="=","",Source!DE31)))</f>
        <v>)*1,25</v>
      </c>
      <c r="G64" s="55"/>
      <c r="H64" s="18"/>
      <c r="I64" s="18"/>
      <c r="J64" s="18"/>
      <c r="K64" s="18"/>
    </row>
    <row r="65" spans="1:11" ht="14.25">
      <c r="A65" s="18"/>
      <c r="B65" s="18"/>
      <c r="C65" s="53" t="str">
        <f>("поправка к трудозатратам строителей")</f>
        <v>поправка к трудозатратам строителей</v>
      </c>
      <c r="D65" s="53"/>
      <c r="E65" s="53"/>
      <c r="F65" s="55" t="str">
        <f>(IF(TRUE,Source!DI31,IF(MID(Source!DI31,1,1)="=","",Source!DI31)))</f>
        <v>)*1,15</v>
      </c>
      <c r="G65" s="55"/>
      <c r="H65" s="18"/>
      <c r="I65" s="18"/>
      <c r="J65" s="18"/>
      <c r="K65" s="18"/>
    </row>
    <row r="66" spans="1:11" ht="14.25">
      <c r="A66" s="18"/>
      <c r="B66" s="18"/>
      <c r="C66" s="54" t="str">
        <f>("индекс к стоимости материалов")</f>
        <v>индекс к стоимости материалов</v>
      </c>
      <c r="D66" s="54"/>
      <c r="E66" s="54"/>
      <c r="F66" s="34"/>
      <c r="G66" s="35">
        <f>(Source!BC31)</f>
        <v>0.99</v>
      </c>
      <c r="H66" s="18"/>
      <c r="I66" s="18"/>
      <c r="J66" s="18"/>
      <c r="K66" s="18"/>
    </row>
    <row r="67" spans="1:11" ht="14.25">
      <c r="A67" s="18"/>
      <c r="B67" s="18"/>
      <c r="C67" s="54" t="str">
        <f>("индекс к стоимости эксплуатации машин")</f>
        <v>индекс к стоимости эксплуатации машин</v>
      </c>
      <c r="D67" s="54"/>
      <c r="E67" s="54"/>
      <c r="F67" s="34"/>
      <c r="G67" s="35">
        <f>(Source!BB31)</f>
        <v>1.06</v>
      </c>
      <c r="H67" s="18"/>
      <c r="I67" s="18"/>
      <c r="J67" s="18"/>
      <c r="K67" s="18"/>
    </row>
    <row r="68" spans="1:11" ht="14.25">
      <c r="A68" s="18"/>
      <c r="B68" s="18"/>
      <c r="C68" s="54" t="str">
        <f>("индекс к зарплате машинистов")</f>
        <v>индекс к зарплате машинистов</v>
      </c>
      <c r="D68" s="54"/>
      <c r="E68" s="54"/>
      <c r="F68" s="34"/>
      <c r="G68" s="35">
        <f>(Source!BS31)</f>
        <v>0.81</v>
      </c>
      <c r="H68" s="18"/>
      <c r="I68" s="18"/>
      <c r="J68" s="18"/>
      <c r="K68" s="18"/>
    </row>
    <row r="69" spans="1:11" ht="14.25">
      <c r="A69" s="18"/>
      <c r="B69" s="18"/>
      <c r="C69" s="54" t="str">
        <f>("индекс к основной зарплате")</f>
        <v>индекс к основной зарплате</v>
      </c>
      <c r="D69" s="54"/>
      <c r="E69" s="54"/>
      <c r="F69" s="34"/>
      <c r="G69" s="35">
        <f>(Source!BA31)</f>
        <v>0.81</v>
      </c>
      <c r="H69" s="18"/>
      <c r="I69" s="18"/>
      <c r="J69" s="18"/>
      <c r="K69" s="18"/>
    </row>
    <row r="70" spans="1:11" ht="14.25">
      <c r="A70" s="18"/>
      <c r="B70" s="18"/>
      <c r="C70" s="53" t="s">
        <v>87</v>
      </c>
      <c r="D70" s="53"/>
      <c r="E70" s="33">
        <f>(Source!AT31)</f>
        <v>118</v>
      </c>
      <c r="F70" s="32" t="s">
        <v>362</v>
      </c>
      <c r="G70" s="33">
        <f>(Source!X31)</f>
        <v>650.487</v>
      </c>
      <c r="H70" s="18"/>
      <c r="I70" s="18"/>
      <c r="J70" s="18"/>
      <c r="K70" s="18"/>
    </row>
    <row r="71" spans="1:11" ht="14.25">
      <c r="A71" s="18"/>
      <c r="B71" s="18"/>
      <c r="C71" s="53" t="s">
        <v>89</v>
      </c>
      <c r="D71" s="53"/>
      <c r="E71" s="33">
        <f>(Source!AU31)</f>
        <v>63</v>
      </c>
      <c r="F71" s="32" t="s">
        <v>362</v>
      </c>
      <c r="G71" s="33">
        <f>(Source!Y31)</f>
        <v>347.294</v>
      </c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42.75">
      <c r="A73" s="21" t="str">
        <f>(Source!E32)</f>
        <v>5</v>
      </c>
      <c r="B73" s="22" t="str">
        <f>(CONCATENATE(Source!F32,"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10-01-089-3           </v>
      </c>
      <c r="C73" s="23" t="str">
        <f>(Source!G32)</f>
        <v>Антисептирование водными растворами покрытий по фермам</v>
      </c>
      <c r="D73" s="24">
        <f>(Source!I32)</f>
        <v>2.4</v>
      </c>
      <c r="E73" s="25">
        <f>(Source!AB32)</f>
        <v>217.8225</v>
      </c>
      <c r="F73" s="25">
        <f>(Source!AD32)</f>
        <v>7.1625000000000005</v>
      </c>
      <c r="G73" s="26">
        <f>(Source!O32)</f>
        <v>502.173</v>
      </c>
      <c r="H73" s="26">
        <f>(Source!S32)</f>
        <v>74.591</v>
      </c>
      <c r="I73" s="27">
        <f>(Source!Q32)</f>
        <v>18.221</v>
      </c>
      <c r="J73" s="25">
        <f>(Source!AH32)</f>
        <v>5.048499999999999</v>
      </c>
      <c r="K73" s="27">
        <f>(Source!U32)</f>
        <v>12.116399999999997</v>
      </c>
    </row>
    <row r="74" spans="1:11" ht="15">
      <c r="A74" s="20"/>
      <c r="B74" s="28"/>
      <c r="C74" s="29" t="str">
        <f>(Source!H32)</f>
        <v>100 м2</v>
      </c>
      <c r="D74" s="20"/>
      <c r="E74" s="30">
        <f>(Source!AF32)</f>
        <v>38.37</v>
      </c>
      <c r="F74" s="30">
        <f>(Source!AE32)</f>
        <v>0.27</v>
      </c>
      <c r="G74" s="31"/>
      <c r="H74" s="26"/>
      <c r="I74" s="26">
        <f>(Source!R32)</f>
        <v>0.525</v>
      </c>
      <c r="J74" s="30">
        <f>(Source!AI32)</f>
        <v>0.02</v>
      </c>
      <c r="K74" s="26">
        <f>(Source!V32)</f>
        <v>0.048</v>
      </c>
    </row>
    <row r="75" spans="1:11" ht="14.25">
      <c r="A75" s="18"/>
      <c r="B75" s="18"/>
      <c r="C75" s="53" t="str">
        <f>("поправка к стоимости эксплуатации машин")</f>
        <v>поправка к стоимости эксплуатации машин</v>
      </c>
      <c r="D75" s="53"/>
      <c r="E75" s="53"/>
      <c r="F75" s="55" t="str">
        <f>(IF(TRUE,Source!DE32,IF(MID(Source!DE32,1,1)="=","",Source!DE32)))</f>
        <v>)*1,25</v>
      </c>
      <c r="G75" s="55"/>
      <c r="H75" s="18"/>
      <c r="I75" s="18"/>
      <c r="J75" s="18"/>
      <c r="K75" s="18"/>
    </row>
    <row r="76" spans="1:11" ht="14.25">
      <c r="A76" s="18"/>
      <c r="B76" s="18"/>
      <c r="C76" s="53" t="str">
        <f>("поправка к трудозатратам строителей")</f>
        <v>поправка к трудозатратам строителей</v>
      </c>
      <c r="D76" s="53"/>
      <c r="E76" s="53"/>
      <c r="F76" s="55" t="str">
        <f>(IF(TRUE,Source!DI32,IF(MID(Source!DI32,1,1)="=","",Source!DI32)))</f>
        <v>)*1,15</v>
      </c>
      <c r="G76" s="55"/>
      <c r="H76" s="18"/>
      <c r="I76" s="18"/>
      <c r="J76" s="18"/>
      <c r="K76" s="18"/>
    </row>
    <row r="77" spans="1:11" ht="14.25">
      <c r="A77" s="18"/>
      <c r="B77" s="18"/>
      <c r="C77" s="54" t="str">
        <f>("индекс к стоимости материалов")</f>
        <v>индекс к стоимости материалов</v>
      </c>
      <c r="D77" s="54"/>
      <c r="E77" s="54"/>
      <c r="F77" s="34"/>
      <c r="G77" s="35">
        <f>(Source!BC32)</f>
        <v>0.99</v>
      </c>
      <c r="H77" s="18"/>
      <c r="I77" s="18"/>
      <c r="J77" s="18"/>
      <c r="K77" s="18"/>
    </row>
    <row r="78" spans="1:11" ht="14.25">
      <c r="A78" s="18"/>
      <c r="B78" s="18"/>
      <c r="C78" s="54" t="str">
        <f>("индекс к стоимости эксплуатации машин")</f>
        <v>индекс к стоимости эксплуатации машин</v>
      </c>
      <c r="D78" s="54"/>
      <c r="E78" s="54"/>
      <c r="F78" s="34"/>
      <c r="G78" s="35">
        <f>(Source!BB32)</f>
        <v>1.06</v>
      </c>
      <c r="H78" s="18"/>
      <c r="I78" s="18"/>
      <c r="J78" s="18"/>
      <c r="K78" s="18"/>
    </row>
    <row r="79" spans="1:11" ht="14.25">
      <c r="A79" s="18"/>
      <c r="B79" s="18"/>
      <c r="C79" s="54" t="str">
        <f>("индекс к зарплате машинистов")</f>
        <v>индекс к зарплате машинистов</v>
      </c>
      <c r="D79" s="54"/>
      <c r="E79" s="54"/>
      <c r="F79" s="34"/>
      <c r="G79" s="35">
        <f>(Source!BS32)</f>
        <v>0.81</v>
      </c>
      <c r="H79" s="18"/>
      <c r="I79" s="18"/>
      <c r="J79" s="18"/>
      <c r="K79" s="18"/>
    </row>
    <row r="80" spans="1:11" ht="14.25">
      <c r="A80" s="18"/>
      <c r="B80" s="18"/>
      <c r="C80" s="54" t="str">
        <f>("индекс к основной зарплате")</f>
        <v>индекс к основной зарплате</v>
      </c>
      <c r="D80" s="54"/>
      <c r="E80" s="54"/>
      <c r="F80" s="34"/>
      <c r="G80" s="35">
        <f>(Source!BA32)</f>
        <v>0.81</v>
      </c>
      <c r="H80" s="18"/>
      <c r="I80" s="18"/>
      <c r="J80" s="18"/>
      <c r="K80" s="18"/>
    </row>
    <row r="81" spans="1:11" ht="14.25">
      <c r="A81" s="18"/>
      <c r="B81" s="18"/>
      <c r="C81" s="53" t="s">
        <v>87</v>
      </c>
      <c r="D81" s="53"/>
      <c r="E81" s="33">
        <f>(Source!AT32)</f>
        <v>118</v>
      </c>
      <c r="F81" s="32" t="s">
        <v>362</v>
      </c>
      <c r="G81" s="33">
        <f>(Source!X32)</f>
        <v>88.637</v>
      </c>
      <c r="H81" s="18"/>
      <c r="I81" s="18"/>
      <c r="J81" s="18"/>
      <c r="K81" s="18"/>
    </row>
    <row r="82" spans="1:11" ht="14.25">
      <c r="A82" s="18"/>
      <c r="B82" s="18"/>
      <c r="C82" s="53" t="s">
        <v>89</v>
      </c>
      <c r="D82" s="53"/>
      <c r="E82" s="33">
        <f>(Source!AU32)</f>
        <v>63</v>
      </c>
      <c r="F82" s="32" t="s">
        <v>362</v>
      </c>
      <c r="G82" s="33">
        <f>(Source!Y32)</f>
        <v>47.323</v>
      </c>
      <c r="H82" s="18"/>
      <c r="I82" s="18"/>
      <c r="J82" s="18"/>
      <c r="K82" s="18"/>
    </row>
    <row r="83" spans="1:11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57">
      <c r="A84" s="21" t="str">
        <f>(Source!E33)</f>
        <v>6</v>
      </c>
      <c r="B84" s="22" t="str">
        <f>(CONCATENATE(Source!F33,"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12-01-013-3           </v>
      </c>
      <c r="C84" s="23" t="str">
        <f>(Source!G33)</f>
        <v>Утепление покрытий плитами из минеральной ваты или перлита на битумной мастике в один слой</v>
      </c>
      <c r="D84" s="24">
        <f>(Source!I33)</f>
        <v>1.2</v>
      </c>
      <c r="E84" s="25">
        <f>(Source!AB33)</f>
        <v>4744.6425</v>
      </c>
      <c r="F84" s="25">
        <f>(Source!AD33)</f>
        <v>165.3125</v>
      </c>
      <c r="G84" s="26">
        <f>(Source!O33)</f>
        <v>5556.974</v>
      </c>
      <c r="H84" s="26">
        <f>(Source!S33)</f>
        <v>420.963</v>
      </c>
      <c r="I84" s="27">
        <f>(Source!Q33)</f>
        <v>210.278</v>
      </c>
      <c r="J84" s="25">
        <f>(Source!AH33)</f>
        <v>52.370999999999995</v>
      </c>
      <c r="K84" s="27">
        <f>(Source!U33)</f>
        <v>62.84519999999999</v>
      </c>
    </row>
    <row r="85" spans="1:11" ht="15">
      <c r="A85" s="20"/>
      <c r="B85" s="28"/>
      <c r="C85" s="29" t="str">
        <f>(Source!H33)</f>
        <v>100 м2</v>
      </c>
      <c r="D85" s="20"/>
      <c r="E85" s="30">
        <f>(Source!AF33)</f>
        <v>433.09</v>
      </c>
      <c r="F85" s="30">
        <f>(Source!AE33)</f>
        <v>7.43</v>
      </c>
      <c r="G85" s="31"/>
      <c r="H85" s="26"/>
      <c r="I85" s="26">
        <f>(Source!R33)</f>
        <v>7.222</v>
      </c>
      <c r="J85" s="30">
        <f>(Source!AI33)</f>
        <v>0.55</v>
      </c>
      <c r="K85" s="26">
        <f>(Source!V33)</f>
        <v>0.66</v>
      </c>
    </row>
    <row r="86" spans="1:11" ht="14.25">
      <c r="A86" s="18"/>
      <c r="B86" s="18"/>
      <c r="C86" s="53" t="str">
        <f>("поправка к стоимости эксплуатации машин")</f>
        <v>поправка к стоимости эксплуатации машин</v>
      </c>
      <c r="D86" s="53"/>
      <c r="E86" s="53"/>
      <c r="F86" s="55" t="str">
        <f>(IF(TRUE,Source!DE33,IF(MID(Source!DE33,1,1)="=","",Source!DE33)))</f>
        <v>)*1,25</v>
      </c>
      <c r="G86" s="55"/>
      <c r="H86" s="18"/>
      <c r="I86" s="18"/>
      <c r="J86" s="18"/>
      <c r="K86" s="18"/>
    </row>
    <row r="87" spans="1:11" ht="14.25">
      <c r="A87" s="18"/>
      <c r="B87" s="18"/>
      <c r="C87" s="53" t="str">
        <f>("поправка к трудозатратам строителей")</f>
        <v>поправка к трудозатратам строителей</v>
      </c>
      <c r="D87" s="53"/>
      <c r="E87" s="53"/>
      <c r="F87" s="55" t="str">
        <f>(IF(TRUE,Source!DI33,IF(MID(Source!DI33,1,1)="=","",Source!DI33)))</f>
        <v>)*1,15</v>
      </c>
      <c r="G87" s="55"/>
      <c r="H87" s="18"/>
      <c r="I87" s="18"/>
      <c r="J87" s="18"/>
      <c r="K87" s="18"/>
    </row>
    <row r="88" spans="1:11" ht="14.25">
      <c r="A88" s="18"/>
      <c r="B88" s="18"/>
      <c r="C88" s="54" t="str">
        <f>("индекс к стоимости материалов")</f>
        <v>индекс к стоимости материалов</v>
      </c>
      <c r="D88" s="54"/>
      <c r="E88" s="54"/>
      <c r="F88" s="34"/>
      <c r="G88" s="35">
        <f>(Source!BC33)</f>
        <v>0.99</v>
      </c>
      <c r="H88" s="18"/>
      <c r="I88" s="18"/>
      <c r="J88" s="18"/>
      <c r="K88" s="18"/>
    </row>
    <row r="89" spans="1:11" ht="14.25">
      <c r="A89" s="18"/>
      <c r="B89" s="18"/>
      <c r="C89" s="54" t="str">
        <f>("индекс к стоимости эксплуатации машин")</f>
        <v>индекс к стоимости эксплуатации машин</v>
      </c>
      <c r="D89" s="54"/>
      <c r="E89" s="54"/>
      <c r="F89" s="34"/>
      <c r="G89" s="35">
        <f>(Source!BB33)</f>
        <v>1.06</v>
      </c>
      <c r="H89" s="18"/>
      <c r="I89" s="18"/>
      <c r="J89" s="18"/>
      <c r="K89" s="18"/>
    </row>
    <row r="90" spans="1:11" ht="14.25">
      <c r="A90" s="18"/>
      <c r="B90" s="18"/>
      <c r="C90" s="54" t="str">
        <f>("индекс к зарплате машинистов")</f>
        <v>индекс к зарплате машинистов</v>
      </c>
      <c r="D90" s="54"/>
      <c r="E90" s="54"/>
      <c r="F90" s="34"/>
      <c r="G90" s="35">
        <f>(Source!BS33)</f>
        <v>0.81</v>
      </c>
      <c r="H90" s="18"/>
      <c r="I90" s="18"/>
      <c r="J90" s="18"/>
      <c r="K90" s="18"/>
    </row>
    <row r="91" spans="1:11" ht="14.25">
      <c r="A91" s="18"/>
      <c r="B91" s="18"/>
      <c r="C91" s="54" t="str">
        <f>("индекс к основной зарплате")</f>
        <v>индекс к основной зарплате</v>
      </c>
      <c r="D91" s="54"/>
      <c r="E91" s="54"/>
      <c r="F91" s="34"/>
      <c r="G91" s="35">
        <f>(Source!BA33)</f>
        <v>0.81</v>
      </c>
      <c r="H91" s="18"/>
      <c r="I91" s="18"/>
      <c r="J91" s="18"/>
      <c r="K91" s="18"/>
    </row>
    <row r="92" spans="1:11" ht="14.25">
      <c r="A92" s="18"/>
      <c r="B92" s="18"/>
      <c r="C92" s="53" t="s">
        <v>87</v>
      </c>
      <c r="D92" s="53"/>
      <c r="E92" s="33">
        <f>(Source!AT33)</f>
        <v>120</v>
      </c>
      <c r="F92" s="32" t="s">
        <v>362</v>
      </c>
      <c r="G92" s="33">
        <f>(Source!X33)</f>
        <v>513.822</v>
      </c>
      <c r="H92" s="18"/>
      <c r="I92" s="18"/>
      <c r="J92" s="18"/>
      <c r="K92" s="18"/>
    </row>
    <row r="93" spans="1:11" ht="14.25">
      <c r="A93" s="18"/>
      <c r="B93" s="18"/>
      <c r="C93" s="53" t="s">
        <v>89</v>
      </c>
      <c r="D93" s="53"/>
      <c r="E93" s="33">
        <f>(Source!AU33)</f>
        <v>65</v>
      </c>
      <c r="F93" s="32" t="s">
        <v>362</v>
      </c>
      <c r="G93" s="33">
        <f>(Source!Y33)</f>
        <v>278.32</v>
      </c>
      <c r="H93" s="18"/>
      <c r="I93" s="18"/>
      <c r="J93" s="18"/>
      <c r="K93" s="18"/>
    </row>
    <row r="94" spans="1:11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28.5">
      <c r="A95" s="21" t="str">
        <f>(Source!E34)</f>
        <v>7</v>
      </c>
      <c r="B95" s="22" t="str">
        <f>(CONCATENATE(Source!F34,"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104-0003           </v>
      </c>
      <c r="C95" s="23" t="str">
        <f>(Source!G34)</f>
        <v>Плиты из минеральной ваты:  сверх учтенных в раценке</v>
      </c>
      <c r="D95" s="24">
        <f>(Source!I34)</f>
        <v>4.58</v>
      </c>
      <c r="E95" s="25">
        <f>(Source!AB34)</f>
        <v>530</v>
      </c>
      <c r="F95" s="25">
        <f>(Source!AD34)</f>
        <v>0</v>
      </c>
      <c r="G95" s="26">
        <f>(Source!O34)</f>
        <v>2403.126</v>
      </c>
      <c r="H95" s="26">
        <f>(Source!S34)</f>
        <v>0</v>
      </c>
      <c r="I95" s="27">
        <f>(Source!Q34)</f>
        <v>0</v>
      </c>
      <c r="J95" s="25">
        <f>(Source!AH34)</f>
        <v>0</v>
      </c>
      <c r="K95" s="27">
        <f>(Source!U34)</f>
        <v>0</v>
      </c>
    </row>
    <row r="96" spans="1:11" ht="15">
      <c r="A96" s="20"/>
      <c r="B96" s="28"/>
      <c r="C96" s="29" t="str">
        <f>(Source!H34)</f>
        <v>м3</v>
      </c>
      <c r="D96" s="20"/>
      <c r="E96" s="30">
        <f>(Source!AF34)</f>
        <v>0</v>
      </c>
      <c r="F96" s="30">
        <f>(Source!AE34)</f>
        <v>0</v>
      </c>
      <c r="G96" s="31"/>
      <c r="H96" s="26"/>
      <c r="I96" s="26">
        <f>(Source!R34)</f>
        <v>0</v>
      </c>
      <c r="J96" s="30">
        <f>(Source!AI34)</f>
        <v>0</v>
      </c>
      <c r="K96" s="26">
        <f>(Source!V34)</f>
        <v>0</v>
      </c>
    </row>
    <row r="97" spans="1:11" ht="14.25">
      <c r="A97" s="18"/>
      <c r="B97" s="18"/>
      <c r="C97" s="54" t="str">
        <f>("индекс к стоимости материалов")</f>
        <v>индекс к стоимости материалов</v>
      </c>
      <c r="D97" s="54"/>
      <c r="E97" s="54"/>
      <c r="F97" s="34"/>
      <c r="G97" s="35">
        <f>(Source!BC34)</f>
        <v>0.99</v>
      </c>
      <c r="H97" s="18"/>
      <c r="I97" s="18"/>
      <c r="J97" s="18"/>
      <c r="K97" s="18"/>
    </row>
    <row r="98" spans="1:11" ht="14.25">
      <c r="A98" s="18"/>
      <c r="B98" s="18"/>
      <c r="C98" s="54" t="str">
        <f>("индекс к стоимости эксплуатации машин")</f>
        <v>индекс к стоимости эксплуатации машин</v>
      </c>
      <c r="D98" s="54"/>
      <c r="E98" s="54"/>
      <c r="F98" s="34"/>
      <c r="G98" s="35">
        <f>(Source!BB34)</f>
        <v>1.06</v>
      </c>
      <c r="H98" s="18"/>
      <c r="I98" s="18"/>
      <c r="J98" s="18"/>
      <c r="K98" s="18"/>
    </row>
    <row r="99" spans="1:11" ht="14.25">
      <c r="A99" s="18"/>
      <c r="B99" s="18"/>
      <c r="C99" s="54" t="str">
        <f>("индекс к зарплате машинистов")</f>
        <v>индекс к зарплате машинистов</v>
      </c>
      <c r="D99" s="54"/>
      <c r="E99" s="54"/>
      <c r="F99" s="34"/>
      <c r="G99" s="35">
        <f>(Source!BS34)</f>
        <v>0.81</v>
      </c>
      <c r="H99" s="18"/>
      <c r="I99" s="18"/>
      <c r="J99" s="18"/>
      <c r="K99" s="18"/>
    </row>
    <row r="100" spans="1:11" ht="14.25">
      <c r="A100" s="18"/>
      <c r="B100" s="18"/>
      <c r="C100" s="54" t="str">
        <f>("индекс к основной зарплате")</f>
        <v>индекс к основной зарплате</v>
      </c>
      <c r="D100" s="54"/>
      <c r="E100" s="54"/>
      <c r="F100" s="34"/>
      <c r="G100" s="35">
        <f>(Source!BA34)</f>
        <v>0.81</v>
      </c>
      <c r="H100" s="18"/>
      <c r="I100" s="18"/>
      <c r="J100" s="18"/>
      <c r="K100" s="18"/>
    </row>
    <row r="101" spans="1:11" ht="14.25">
      <c r="A101" s="18"/>
      <c r="B101" s="18"/>
      <c r="C101" s="53" t="s">
        <v>87</v>
      </c>
      <c r="D101" s="53"/>
      <c r="E101" s="33">
        <f>(Source!AT34)</f>
        <v>0</v>
      </c>
      <c r="F101" s="32" t="s">
        <v>362</v>
      </c>
      <c r="G101" s="33">
        <f>(Source!X34)</f>
        <v>0</v>
      </c>
      <c r="H101" s="18"/>
      <c r="I101" s="18"/>
      <c r="J101" s="18"/>
      <c r="K101" s="18"/>
    </row>
    <row r="102" spans="1:11" ht="14.25">
      <c r="A102" s="18"/>
      <c r="B102" s="18"/>
      <c r="C102" s="53" t="s">
        <v>89</v>
      </c>
      <c r="D102" s="53"/>
      <c r="E102" s="33">
        <f>(Source!AU34)</f>
        <v>0</v>
      </c>
      <c r="F102" s="32" t="s">
        <v>362</v>
      </c>
      <c r="G102" s="33">
        <f>(Source!Y34)</f>
        <v>0</v>
      </c>
      <c r="H102" s="18"/>
      <c r="I102" s="18"/>
      <c r="J102" s="18"/>
      <c r="K102" s="18"/>
    </row>
    <row r="103" spans="1:11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ht="15.75">
      <c r="A104" s="36"/>
      <c r="B104" s="36"/>
      <c r="C104" s="37" t="s">
        <v>363</v>
      </c>
      <c r="D104" s="36"/>
      <c r="E104" s="36"/>
      <c r="F104" s="36"/>
      <c r="G104" s="38">
        <f>(Source!O36)</f>
        <v>41012.484</v>
      </c>
      <c r="H104" s="38">
        <f>(Source!S36)</f>
        <v>2208.307</v>
      </c>
      <c r="I104" s="38">
        <f>(Source!Q36)</f>
        <v>1098.981</v>
      </c>
      <c r="J104" s="39"/>
      <c r="K104" s="38">
        <f>(Source!U36)</f>
        <v>359.565</v>
      </c>
    </row>
    <row r="105" spans="1:11" ht="15.75">
      <c r="A105" s="36"/>
      <c r="B105" s="36"/>
      <c r="C105" s="37"/>
      <c r="D105" s="36"/>
      <c r="E105" s="36"/>
      <c r="F105" s="36"/>
      <c r="G105" s="39"/>
      <c r="H105" s="39"/>
      <c r="I105" s="38">
        <f>(Source!R36)</f>
        <v>43.775</v>
      </c>
      <c r="J105" s="39"/>
      <c r="K105" s="38">
        <f>(Source!V36)</f>
        <v>3.999</v>
      </c>
    </row>
    <row r="106" spans="1:11" ht="15">
      <c r="A106" s="12"/>
      <c r="B106" s="49" t="str">
        <f>(Source!H49)</f>
        <v>ОБЩЕСТРОИТЕЛЬНЫЕ РАБОТЫ</v>
      </c>
      <c r="C106" s="49"/>
      <c r="D106" s="49"/>
      <c r="E106" s="49"/>
      <c r="F106" s="50">
        <f>(Source!F49)</f>
        <v>41012.484</v>
      </c>
      <c r="G106" s="50"/>
      <c r="H106" s="12"/>
      <c r="I106" s="12"/>
      <c r="J106" s="40"/>
      <c r="K106" s="40"/>
    </row>
    <row r="107" spans="1:11" ht="15">
      <c r="A107" s="12"/>
      <c r="B107" s="49" t="str">
        <f>(Source!H50)</f>
        <v>Накладные расходы</v>
      </c>
      <c r="C107" s="49"/>
      <c r="D107" s="49"/>
      <c r="E107" s="49"/>
      <c r="F107" s="50">
        <f>(Source!F50)</f>
        <v>2666.021</v>
      </c>
      <c r="G107" s="50"/>
      <c r="H107" s="12"/>
      <c r="I107" s="12"/>
      <c r="J107" s="40"/>
      <c r="K107" s="40"/>
    </row>
    <row r="108" spans="1:11" ht="15">
      <c r="A108" s="12"/>
      <c r="B108" s="49" t="str">
        <f>(Source!H51)</f>
        <v>Сметная прибыль</v>
      </c>
      <c r="C108" s="49"/>
      <c r="D108" s="49"/>
      <c r="E108" s="49"/>
      <c r="F108" s="50">
        <f>(Source!F51)</f>
        <v>1427.375</v>
      </c>
      <c r="G108" s="50"/>
      <c r="H108" s="12"/>
      <c r="I108" s="12"/>
      <c r="J108" s="40"/>
      <c r="K108" s="40"/>
    </row>
    <row r="109" spans="1:11" ht="15">
      <c r="A109" s="12"/>
      <c r="B109" s="49" t="str">
        <f>(Source!H52)</f>
        <v>Труд строителей</v>
      </c>
      <c r="C109" s="49"/>
      <c r="D109" s="49"/>
      <c r="E109" s="49"/>
      <c r="F109" s="50">
        <f>(Source!F52)</f>
        <v>359.565</v>
      </c>
      <c r="G109" s="50"/>
      <c r="H109" s="12"/>
      <c r="I109" s="12"/>
      <c r="J109" s="40"/>
      <c r="K109" s="40"/>
    </row>
    <row r="110" spans="1:11" ht="15">
      <c r="A110" s="12"/>
      <c r="B110" s="49" t="str">
        <f>(Source!H53)</f>
        <v>Труд машинистов</v>
      </c>
      <c r="C110" s="49"/>
      <c r="D110" s="49"/>
      <c r="E110" s="49"/>
      <c r="F110" s="50">
        <f>(Source!F53)</f>
        <v>3.999</v>
      </c>
      <c r="G110" s="50"/>
      <c r="H110" s="12"/>
      <c r="I110" s="12"/>
      <c r="J110" s="40"/>
      <c r="K110" s="40"/>
    </row>
    <row r="111" spans="1:11" ht="15">
      <c r="A111" s="12"/>
      <c r="B111" s="49" t="str">
        <f>(Source!H54)</f>
        <v>Нормативная трудоемкость</v>
      </c>
      <c r="C111" s="49"/>
      <c r="D111" s="49"/>
      <c r="E111" s="49"/>
      <c r="F111" s="50">
        <f>(Source!F54)</f>
        <v>363.564</v>
      </c>
      <c r="G111" s="50"/>
      <c r="H111" s="12"/>
      <c r="I111" s="12"/>
      <c r="J111" s="40"/>
      <c r="K111" s="40"/>
    </row>
    <row r="112" spans="1:11" ht="15">
      <c r="A112" s="12"/>
      <c r="B112" s="49" t="str">
        <f>(Source!H57)</f>
        <v>Сметная зарплата</v>
      </c>
      <c r="C112" s="49"/>
      <c r="D112" s="49"/>
      <c r="E112" s="49"/>
      <c r="F112" s="50">
        <f>(Source!F57)</f>
        <v>2252.082</v>
      </c>
      <c r="G112" s="50"/>
      <c r="H112" s="12"/>
      <c r="I112" s="12"/>
      <c r="J112" s="40"/>
      <c r="K112" s="40"/>
    </row>
    <row r="113" spans="1:11" ht="15">
      <c r="A113" s="12"/>
      <c r="B113" s="49" t="str">
        <f>(Source!H58)</f>
        <v>ИТОГО ОБЩЕСТРОИТЕЛЬНЫХ РАБОТ</v>
      </c>
      <c r="C113" s="49"/>
      <c r="D113" s="49"/>
      <c r="E113" s="49"/>
      <c r="F113" s="50">
        <f>(Source!F58)</f>
        <v>45105.88</v>
      </c>
      <c r="G113" s="50"/>
      <c r="H113" s="12"/>
      <c r="I113" s="12"/>
      <c r="J113" s="40"/>
      <c r="K113" s="40"/>
    </row>
    <row r="114" spans="1:11" ht="15">
      <c r="A114" s="12"/>
      <c r="B114" s="49" t="str">
        <f>(Source!H77)</f>
        <v>Всего по смете</v>
      </c>
      <c r="C114" s="49"/>
      <c r="D114" s="49"/>
      <c r="E114" s="49"/>
      <c r="F114" s="50">
        <f>(Source!F77)</f>
        <v>45105.88</v>
      </c>
      <c r="G114" s="50"/>
      <c r="H114" s="12"/>
      <c r="I114" s="12"/>
      <c r="J114" s="40"/>
      <c r="K114" s="40"/>
    </row>
    <row r="115" spans="1:11" ht="15.75">
      <c r="A115" s="18"/>
      <c r="B115" s="19" t="s">
        <v>361</v>
      </c>
      <c r="C115" s="56" t="str">
        <f>(Source!G79)</f>
        <v>Демонтаж конструкций</v>
      </c>
      <c r="D115" s="56"/>
      <c r="E115" s="56"/>
      <c r="F115" s="56"/>
      <c r="G115" s="56"/>
      <c r="H115" s="56"/>
      <c r="I115" s="56"/>
      <c r="J115" s="56"/>
      <c r="K115" s="56"/>
    </row>
    <row r="116" spans="1:11" ht="15">
      <c r="A116" s="18"/>
      <c r="B116" s="20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28.5">
      <c r="A117" s="21" t="str">
        <f>(Source!E83)</f>
        <v>1</v>
      </c>
      <c r="B117" s="22" t="str">
        <f>(CONCATENATE(Source!F83,"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10-01-001-1           </v>
      </c>
      <c r="C117" s="23" t="str">
        <f>(Source!G83)</f>
        <v>Демонтаж металлодеревянной фермы пролетом 12 м</v>
      </c>
      <c r="D117" s="24">
        <f>(Source!I83)</f>
        <v>1</v>
      </c>
      <c r="E117" s="25">
        <f>(Source!AB83)</f>
        <v>280.84000000000003</v>
      </c>
      <c r="F117" s="25">
        <f>(Source!AD83)</f>
        <v>117.88</v>
      </c>
      <c r="G117" s="26">
        <f>(Source!O83)</f>
        <v>256.951</v>
      </c>
      <c r="H117" s="26">
        <f>(Source!S83)</f>
        <v>131.998</v>
      </c>
      <c r="I117" s="27">
        <f>(Source!Q83)</f>
        <v>124.953</v>
      </c>
      <c r="J117" s="25">
        <f>(Source!AH83)</f>
        <v>17.336000000000002</v>
      </c>
      <c r="K117" s="27">
        <f>(Source!U83)</f>
        <v>17.336000000000002</v>
      </c>
    </row>
    <row r="118" spans="1:11" ht="15">
      <c r="A118" s="20"/>
      <c r="B118" s="28"/>
      <c r="C118" s="29" t="str">
        <f>(Source!H83)</f>
        <v>1 конструкция</v>
      </c>
      <c r="D118" s="20"/>
      <c r="E118" s="30">
        <f>(Source!AF83)</f>
        <v>162.96</v>
      </c>
      <c r="F118" s="30">
        <f>(Source!AE83)</f>
        <v>8.64</v>
      </c>
      <c r="G118" s="31"/>
      <c r="H118" s="26"/>
      <c r="I118" s="26">
        <f>(Source!R83)</f>
        <v>6.998</v>
      </c>
      <c r="J118" s="30">
        <f>(Source!AI83)</f>
        <v>0.6400000000000001</v>
      </c>
      <c r="K118" s="26">
        <f>(Source!V83)</f>
        <v>0.6400000000000001</v>
      </c>
    </row>
    <row r="119" spans="1:11" ht="14.25">
      <c r="A119" s="18"/>
      <c r="B119" s="18"/>
      <c r="C119" s="53" t="str">
        <f>("поправка к стоимости материалов")</f>
        <v>поправка к стоимости материалов</v>
      </c>
      <c r="D119" s="53"/>
      <c r="E119" s="53"/>
      <c r="F119" s="55" t="str">
        <f>(IF(TRUE,Source!DD83,IF(MID(Source!DD83,1,1)="=","",Source!DD83)))</f>
        <v>)*0</v>
      </c>
      <c r="G119" s="55"/>
      <c r="H119" s="18"/>
      <c r="I119" s="18"/>
      <c r="J119" s="18"/>
      <c r="K119" s="18"/>
    </row>
    <row r="120" spans="1:11" ht="14.25">
      <c r="A120" s="18"/>
      <c r="B120" s="18"/>
      <c r="C120" s="53" t="str">
        <f>("поправка к стоимости эксплуатации машин")</f>
        <v>поправка к стоимости эксплуатации машин</v>
      </c>
      <c r="D120" s="53"/>
      <c r="E120" s="53"/>
      <c r="F120" s="55" t="str">
        <f>(IF(TRUE,Source!DE83,IF(MID(Source!DE83,1,1)="=","",Source!DE83)))</f>
        <v>)*0,8</v>
      </c>
      <c r="G120" s="55"/>
      <c r="H120" s="18"/>
      <c r="I120" s="18"/>
      <c r="J120" s="18"/>
      <c r="K120" s="18"/>
    </row>
    <row r="121" spans="1:11" ht="14.25">
      <c r="A121" s="18"/>
      <c r="B121" s="18"/>
      <c r="C121" s="53" t="str">
        <f>("поправка к зарплате машинистов")</f>
        <v>поправка к зарплате машинистов</v>
      </c>
      <c r="D121" s="53"/>
      <c r="E121" s="53"/>
      <c r="F121" s="55" t="str">
        <f>(IF(TRUE,Source!DF83,IF(MID(Source!DF83,1,1)="=","",Source!DF83)))</f>
        <v>)*0,8</v>
      </c>
      <c r="G121" s="55"/>
      <c r="H121" s="18"/>
      <c r="I121" s="18"/>
      <c r="J121" s="18"/>
      <c r="K121" s="18"/>
    </row>
    <row r="122" spans="1:11" ht="14.25">
      <c r="A122" s="18"/>
      <c r="B122" s="18"/>
      <c r="C122" s="53" t="str">
        <f>("поправка к основной зарплате")</f>
        <v>поправка к основной зарплате</v>
      </c>
      <c r="D122" s="53"/>
      <c r="E122" s="53"/>
      <c r="F122" s="55" t="str">
        <f>(IF(TRUE,Source!DG83,IF(MID(Source!DG83,1,1)="=","",Source!DG83)))</f>
        <v>)*0,8</v>
      </c>
      <c r="G122" s="55"/>
      <c r="H122" s="18"/>
      <c r="I122" s="18"/>
      <c r="J122" s="18"/>
      <c r="K122" s="18"/>
    </row>
    <row r="123" spans="1:11" ht="14.25">
      <c r="A123" s="18"/>
      <c r="B123" s="18"/>
      <c r="C123" s="53" t="str">
        <f>("поправка к трудозатратам строителей")</f>
        <v>поправка к трудозатратам строителей</v>
      </c>
      <c r="D123" s="53"/>
      <c r="E123" s="53"/>
      <c r="F123" s="55" t="str">
        <f>(IF(TRUE,Source!DI83,IF(MID(Source!DI83,1,1)="=","",Source!DI83)))</f>
        <v>)*0,8</v>
      </c>
      <c r="G123" s="55"/>
      <c r="H123" s="18"/>
      <c r="I123" s="18"/>
      <c r="J123" s="18"/>
      <c r="K123" s="18"/>
    </row>
    <row r="124" spans="1:11" ht="14.25">
      <c r="A124" s="18"/>
      <c r="B124" s="18"/>
      <c r="C124" s="53" t="str">
        <f>("поправка к трудозатратам машинистов")</f>
        <v>поправка к трудозатратам машинистов</v>
      </c>
      <c r="D124" s="53"/>
      <c r="E124" s="53"/>
      <c r="F124" s="55" t="str">
        <f>(IF(TRUE,Source!DJ83,IF(MID(Source!DJ83,1,1)="=","",Source!DJ83)))</f>
        <v>)*0,8</v>
      </c>
      <c r="G124" s="55"/>
      <c r="H124" s="18"/>
      <c r="I124" s="18"/>
      <c r="J124" s="18"/>
      <c r="K124" s="18"/>
    </row>
    <row r="125" spans="1:11" ht="14.25">
      <c r="A125" s="18"/>
      <c r="B125" s="18"/>
      <c r="C125" s="54" t="str">
        <f>("индекс к стоимости материалов")</f>
        <v>индекс к стоимости материалов</v>
      </c>
      <c r="D125" s="54"/>
      <c r="E125" s="54"/>
      <c r="F125" s="34"/>
      <c r="G125" s="35">
        <f>(Source!BC83)</f>
        <v>0.99</v>
      </c>
      <c r="H125" s="18"/>
      <c r="I125" s="18"/>
      <c r="J125" s="18"/>
      <c r="K125" s="18"/>
    </row>
    <row r="126" spans="1:11" ht="14.25">
      <c r="A126" s="18"/>
      <c r="B126" s="18"/>
      <c r="C126" s="54" t="str">
        <f>("индекс к стоимости эксплуатации машин")</f>
        <v>индекс к стоимости эксплуатации машин</v>
      </c>
      <c r="D126" s="54"/>
      <c r="E126" s="54"/>
      <c r="F126" s="34"/>
      <c r="G126" s="35">
        <f>(Source!BB83)</f>
        <v>1.06</v>
      </c>
      <c r="H126" s="18"/>
      <c r="I126" s="18"/>
      <c r="J126" s="18"/>
      <c r="K126" s="18"/>
    </row>
    <row r="127" spans="1:11" ht="14.25">
      <c r="A127" s="18"/>
      <c r="B127" s="18"/>
      <c r="C127" s="54" t="str">
        <f>("индекс к зарплате машинистов")</f>
        <v>индекс к зарплате машинистов</v>
      </c>
      <c r="D127" s="54"/>
      <c r="E127" s="54"/>
      <c r="F127" s="34"/>
      <c r="G127" s="35">
        <f>(Source!BS83)</f>
        <v>0.81</v>
      </c>
      <c r="H127" s="18"/>
      <c r="I127" s="18"/>
      <c r="J127" s="18"/>
      <c r="K127" s="18"/>
    </row>
    <row r="128" spans="1:11" ht="14.25">
      <c r="A128" s="18"/>
      <c r="B128" s="18"/>
      <c r="C128" s="54" t="str">
        <f>("индекс к основной зарплате")</f>
        <v>индекс к основной зарплате</v>
      </c>
      <c r="D128" s="54"/>
      <c r="E128" s="54"/>
      <c r="F128" s="34"/>
      <c r="G128" s="35">
        <f>(Source!BA83)</f>
        <v>0.81</v>
      </c>
      <c r="H128" s="18"/>
      <c r="I128" s="18"/>
      <c r="J128" s="18"/>
      <c r="K128" s="18"/>
    </row>
    <row r="129" spans="1:11" ht="14.25">
      <c r="A129" s="18"/>
      <c r="B129" s="18"/>
      <c r="C129" s="53" t="s">
        <v>87</v>
      </c>
      <c r="D129" s="53"/>
      <c r="E129" s="33">
        <f>(Source!AT83)</f>
        <v>118</v>
      </c>
      <c r="F129" s="32" t="s">
        <v>362</v>
      </c>
      <c r="G129" s="33">
        <f>(Source!X83)</f>
        <v>164.015</v>
      </c>
      <c r="H129" s="18"/>
      <c r="I129" s="18"/>
      <c r="J129" s="18"/>
      <c r="K129" s="18"/>
    </row>
    <row r="130" spans="1:11" ht="14.25">
      <c r="A130" s="18"/>
      <c r="B130" s="18"/>
      <c r="C130" s="53" t="s">
        <v>89</v>
      </c>
      <c r="D130" s="53"/>
      <c r="E130" s="33">
        <f>(Source!AU83)</f>
        <v>63</v>
      </c>
      <c r="F130" s="32" t="s">
        <v>362</v>
      </c>
      <c r="G130" s="33">
        <f>(Source!Y83)</f>
        <v>87.567</v>
      </c>
      <c r="H130" s="18"/>
      <c r="I130" s="18"/>
      <c r="J130" s="18"/>
      <c r="K130" s="18"/>
    </row>
    <row r="131" spans="1:11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 ht="28.5">
      <c r="A132" s="21" t="str">
        <f>(Source!E84)</f>
        <v>2</v>
      </c>
      <c r="B132" s="22" t="str">
        <f>(CONCATENATE(Source!F84,"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10-01-082-2           </v>
      </c>
      <c r="C132" s="23" t="str">
        <f>(Source!G84)</f>
        <v>Демонтаж балок чердачного перекрытия</v>
      </c>
      <c r="D132" s="24">
        <f>(Source!I84)</f>
        <v>3.6</v>
      </c>
      <c r="E132" s="25">
        <f>(Source!AB84)</f>
        <v>143.936</v>
      </c>
      <c r="F132" s="25">
        <f>(Source!AD84)</f>
        <v>28.192000000000004</v>
      </c>
      <c r="G132" s="26">
        <f>(Source!O84)</f>
        <v>445.091</v>
      </c>
      <c r="H132" s="26">
        <f>(Source!S84)</f>
        <v>337.51</v>
      </c>
      <c r="I132" s="27">
        <f>(Source!Q84)</f>
        <v>107.581</v>
      </c>
      <c r="J132" s="25">
        <f>(Source!AH84)</f>
        <v>12.032</v>
      </c>
      <c r="K132" s="27">
        <f>(Source!U84)</f>
        <v>43.315200000000004</v>
      </c>
    </row>
    <row r="133" spans="1:11" ht="15">
      <c r="A133" s="20"/>
      <c r="B133" s="28"/>
      <c r="C133" s="29" t="str">
        <f>(Source!H84)</f>
        <v>1 м3</v>
      </c>
      <c r="D133" s="20"/>
      <c r="E133" s="30">
        <f>(Source!AF84)</f>
        <v>115.74400000000001</v>
      </c>
      <c r="F133" s="30">
        <f>(Source!AE84)</f>
        <v>1.6239999999999999</v>
      </c>
      <c r="G133" s="31"/>
      <c r="H133" s="26"/>
      <c r="I133" s="26">
        <f>(Source!R84)</f>
        <v>4.736</v>
      </c>
      <c r="J133" s="30">
        <f>(Source!AI84)</f>
        <v>0.12</v>
      </c>
      <c r="K133" s="26">
        <f>(Source!V84)</f>
        <v>0.432</v>
      </c>
    </row>
    <row r="134" spans="1:11" ht="14.25">
      <c r="A134" s="18"/>
      <c r="B134" s="18"/>
      <c r="C134" s="53" t="str">
        <f>("поправка к стоимости материалов")</f>
        <v>поправка к стоимости материалов</v>
      </c>
      <c r="D134" s="53"/>
      <c r="E134" s="53"/>
      <c r="F134" s="55" t="str">
        <f>(IF(TRUE,Source!DD84,IF(MID(Source!DD84,1,1)="=","",Source!DD84)))</f>
        <v>)*0</v>
      </c>
      <c r="G134" s="55"/>
      <c r="H134" s="18"/>
      <c r="I134" s="18"/>
      <c r="J134" s="18"/>
      <c r="K134" s="18"/>
    </row>
    <row r="135" spans="1:11" ht="14.25">
      <c r="A135" s="18"/>
      <c r="B135" s="18"/>
      <c r="C135" s="53" t="str">
        <f>("поправка к стоимости эксплуатации машин")</f>
        <v>поправка к стоимости эксплуатации машин</v>
      </c>
      <c r="D135" s="53"/>
      <c r="E135" s="53"/>
      <c r="F135" s="55" t="str">
        <f>(IF(TRUE,Source!DE84,IF(MID(Source!DE84,1,1)="=","",Source!DE84)))</f>
        <v>)*0,8</v>
      </c>
      <c r="G135" s="55"/>
      <c r="H135" s="18"/>
      <c r="I135" s="18"/>
      <c r="J135" s="18"/>
      <c r="K135" s="18"/>
    </row>
    <row r="136" spans="1:11" ht="14.25">
      <c r="A136" s="18"/>
      <c r="B136" s="18"/>
      <c r="C136" s="53" t="str">
        <f>("поправка к зарплате машинистов")</f>
        <v>поправка к зарплате машинистов</v>
      </c>
      <c r="D136" s="53"/>
      <c r="E136" s="53"/>
      <c r="F136" s="55" t="str">
        <f>(IF(TRUE,Source!DF84,IF(MID(Source!DF84,1,1)="=","",Source!DF84)))</f>
        <v>)*0,8</v>
      </c>
      <c r="G136" s="55"/>
      <c r="H136" s="18"/>
      <c r="I136" s="18"/>
      <c r="J136" s="18"/>
      <c r="K136" s="18"/>
    </row>
    <row r="137" spans="1:11" ht="14.25">
      <c r="A137" s="18"/>
      <c r="B137" s="18"/>
      <c r="C137" s="53" t="str">
        <f>("поправка к основной зарплате")</f>
        <v>поправка к основной зарплате</v>
      </c>
      <c r="D137" s="53"/>
      <c r="E137" s="53"/>
      <c r="F137" s="55" t="str">
        <f>(IF(TRUE,Source!DG84,IF(MID(Source!DG84,1,1)="=","",Source!DG84)))</f>
        <v>)*0,8</v>
      </c>
      <c r="G137" s="55"/>
      <c r="H137" s="18"/>
      <c r="I137" s="18"/>
      <c r="J137" s="18"/>
      <c r="K137" s="18"/>
    </row>
    <row r="138" spans="1:11" ht="14.25">
      <c r="A138" s="18"/>
      <c r="B138" s="18"/>
      <c r="C138" s="53" t="str">
        <f>("поправка к трудозатратам строителей")</f>
        <v>поправка к трудозатратам строителей</v>
      </c>
      <c r="D138" s="53"/>
      <c r="E138" s="53"/>
      <c r="F138" s="55" t="str">
        <f>(IF(TRUE,Source!DI84,IF(MID(Source!DI84,1,1)="=","",Source!DI84)))</f>
        <v>)*0,8</v>
      </c>
      <c r="G138" s="55"/>
      <c r="H138" s="18"/>
      <c r="I138" s="18"/>
      <c r="J138" s="18"/>
      <c r="K138" s="18"/>
    </row>
    <row r="139" spans="1:11" ht="14.25">
      <c r="A139" s="18"/>
      <c r="B139" s="18"/>
      <c r="C139" s="53" t="str">
        <f>("поправка к трудозатратам машинистов")</f>
        <v>поправка к трудозатратам машинистов</v>
      </c>
      <c r="D139" s="53"/>
      <c r="E139" s="53"/>
      <c r="F139" s="55" t="str">
        <f>(IF(TRUE,Source!DJ84,IF(MID(Source!DJ84,1,1)="=","",Source!DJ84)))</f>
        <v>)*0,8</v>
      </c>
      <c r="G139" s="55"/>
      <c r="H139" s="18"/>
      <c r="I139" s="18"/>
      <c r="J139" s="18"/>
      <c r="K139" s="18"/>
    </row>
    <row r="140" spans="1:11" ht="14.25">
      <c r="A140" s="18"/>
      <c r="B140" s="18"/>
      <c r="C140" s="54" t="str">
        <f>("индекс к стоимости материалов")</f>
        <v>индекс к стоимости материалов</v>
      </c>
      <c r="D140" s="54"/>
      <c r="E140" s="54"/>
      <c r="F140" s="34"/>
      <c r="G140" s="35">
        <f>(Source!BC84)</f>
        <v>0.99</v>
      </c>
      <c r="H140" s="18"/>
      <c r="I140" s="18"/>
      <c r="J140" s="18"/>
      <c r="K140" s="18"/>
    </row>
    <row r="141" spans="1:11" ht="14.25">
      <c r="A141" s="18"/>
      <c r="B141" s="18"/>
      <c r="C141" s="54" t="str">
        <f>("индекс к стоимости эксплуатации машин")</f>
        <v>индекс к стоимости эксплуатации машин</v>
      </c>
      <c r="D141" s="54"/>
      <c r="E141" s="54"/>
      <c r="F141" s="34"/>
      <c r="G141" s="35">
        <f>(Source!BB84)</f>
        <v>1.06</v>
      </c>
      <c r="H141" s="18"/>
      <c r="I141" s="18"/>
      <c r="J141" s="18"/>
      <c r="K141" s="18"/>
    </row>
    <row r="142" spans="1:11" ht="14.25">
      <c r="A142" s="18"/>
      <c r="B142" s="18"/>
      <c r="C142" s="54" t="str">
        <f>("индекс к зарплате машинистов")</f>
        <v>индекс к зарплате машинистов</v>
      </c>
      <c r="D142" s="54"/>
      <c r="E142" s="54"/>
      <c r="F142" s="34"/>
      <c r="G142" s="35">
        <f>(Source!BS84)</f>
        <v>0.81</v>
      </c>
      <c r="H142" s="18"/>
      <c r="I142" s="18"/>
      <c r="J142" s="18"/>
      <c r="K142" s="18"/>
    </row>
    <row r="143" spans="1:11" ht="14.25">
      <c r="A143" s="18"/>
      <c r="B143" s="18"/>
      <c r="C143" s="54" t="str">
        <f>("индекс к основной зарплате")</f>
        <v>индекс к основной зарплате</v>
      </c>
      <c r="D143" s="54"/>
      <c r="E143" s="54"/>
      <c r="F143" s="34"/>
      <c r="G143" s="35">
        <f>(Source!BA84)</f>
        <v>0.81</v>
      </c>
      <c r="H143" s="18"/>
      <c r="I143" s="18"/>
      <c r="J143" s="18"/>
      <c r="K143" s="18"/>
    </row>
    <row r="144" spans="1:11" ht="14.25">
      <c r="A144" s="18"/>
      <c r="B144" s="18"/>
      <c r="C144" s="53" t="s">
        <v>87</v>
      </c>
      <c r="D144" s="53"/>
      <c r="E144" s="33">
        <f>(Source!AT84)</f>
        <v>118</v>
      </c>
      <c r="F144" s="32" t="s">
        <v>362</v>
      </c>
      <c r="G144" s="33">
        <f>(Source!X84)</f>
        <v>403.85</v>
      </c>
      <c r="H144" s="18"/>
      <c r="I144" s="18"/>
      <c r="J144" s="18"/>
      <c r="K144" s="18"/>
    </row>
    <row r="145" spans="1:11" ht="14.25">
      <c r="A145" s="18"/>
      <c r="B145" s="18"/>
      <c r="C145" s="53" t="s">
        <v>89</v>
      </c>
      <c r="D145" s="53"/>
      <c r="E145" s="33">
        <f>(Source!AU84)</f>
        <v>63</v>
      </c>
      <c r="F145" s="32" t="s">
        <v>362</v>
      </c>
      <c r="G145" s="33">
        <f>(Source!Y84)</f>
        <v>215.615</v>
      </c>
      <c r="H145" s="18"/>
      <c r="I145" s="18"/>
      <c r="J145" s="18"/>
      <c r="K145" s="18"/>
    </row>
    <row r="146" spans="1:11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1:11" ht="15">
      <c r="A147" s="21" t="str">
        <f>(Source!E85)</f>
        <v>3</v>
      </c>
      <c r="B147" s="22" t="str">
        <f>(CONCATENATE(Source!F85,"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12-01-014-2           </v>
      </c>
      <c r="C147" s="23" t="str">
        <f>(Source!G85)</f>
        <v>Снятие утеплителя из шлака</v>
      </c>
      <c r="D147" s="24">
        <f>(Source!I85)</f>
        <v>3.6</v>
      </c>
      <c r="E147" s="25">
        <f>(Source!AB85)</f>
        <v>43.104</v>
      </c>
      <c r="F147" s="25">
        <f>(Source!AD85)</f>
        <v>24.136000000000003</v>
      </c>
      <c r="G147" s="26">
        <f>(Source!O85)</f>
        <v>147.414</v>
      </c>
      <c r="H147" s="26">
        <f>(Source!S85)</f>
        <v>55.311</v>
      </c>
      <c r="I147" s="27">
        <f>(Source!Q85)</f>
        <v>92.103</v>
      </c>
      <c r="J147" s="25">
        <f>(Source!AH85)</f>
        <v>2.4320000000000004</v>
      </c>
      <c r="K147" s="27">
        <f>(Source!U85)</f>
        <v>8.755200000000002</v>
      </c>
    </row>
    <row r="148" spans="1:11" ht="15">
      <c r="A148" s="20"/>
      <c r="B148" s="28"/>
      <c r="C148" s="29" t="str">
        <f>(Source!H85)</f>
        <v>м3</v>
      </c>
      <c r="D148" s="20"/>
      <c r="E148" s="30">
        <f>(Source!AF85)</f>
        <v>18.968</v>
      </c>
      <c r="F148" s="30">
        <f>(Source!AE85)</f>
        <v>3.064</v>
      </c>
      <c r="G148" s="31"/>
      <c r="H148" s="26"/>
      <c r="I148" s="26">
        <f>(Source!R85)</f>
        <v>8.935</v>
      </c>
      <c r="J148" s="30">
        <f>(Source!AI85)</f>
        <v>0.272</v>
      </c>
      <c r="K148" s="26">
        <f>(Source!V85)</f>
        <v>0.9792000000000001</v>
      </c>
    </row>
    <row r="149" spans="1:11" ht="14.25">
      <c r="A149" s="18"/>
      <c r="B149" s="18"/>
      <c r="C149" s="53" t="str">
        <f>("поправка к стоимости материалов")</f>
        <v>поправка к стоимости материалов</v>
      </c>
      <c r="D149" s="53"/>
      <c r="E149" s="53"/>
      <c r="F149" s="55" t="str">
        <f>(IF(TRUE,Source!DD85,IF(MID(Source!DD85,1,1)="=","",Source!DD85)))</f>
        <v>)*0</v>
      </c>
      <c r="G149" s="55"/>
      <c r="H149" s="18"/>
      <c r="I149" s="18"/>
      <c r="J149" s="18"/>
      <c r="K149" s="18"/>
    </row>
    <row r="150" spans="1:11" ht="14.25">
      <c r="A150" s="18"/>
      <c r="B150" s="18"/>
      <c r="C150" s="53" t="str">
        <f>("поправка к стоимости эксплуатации машин")</f>
        <v>поправка к стоимости эксплуатации машин</v>
      </c>
      <c r="D150" s="53"/>
      <c r="E150" s="53"/>
      <c r="F150" s="55" t="str">
        <f>(IF(TRUE,Source!DE85,IF(MID(Source!DE85,1,1)="=","",Source!DE85)))</f>
        <v>)*0,8</v>
      </c>
      <c r="G150" s="55"/>
      <c r="H150" s="18"/>
      <c r="I150" s="18"/>
      <c r="J150" s="18"/>
      <c r="K150" s="18"/>
    </row>
    <row r="151" spans="1:11" ht="14.25">
      <c r="A151" s="18"/>
      <c r="B151" s="18"/>
      <c r="C151" s="53" t="str">
        <f>("поправка к зарплате машинистов")</f>
        <v>поправка к зарплате машинистов</v>
      </c>
      <c r="D151" s="53"/>
      <c r="E151" s="53"/>
      <c r="F151" s="55" t="str">
        <f>(IF(TRUE,Source!DF85,IF(MID(Source!DF85,1,1)="=","",Source!DF85)))</f>
        <v>)*0,8</v>
      </c>
      <c r="G151" s="55"/>
      <c r="H151" s="18"/>
      <c r="I151" s="18"/>
      <c r="J151" s="18"/>
      <c r="K151" s="18"/>
    </row>
    <row r="152" spans="1:11" ht="14.25">
      <c r="A152" s="18"/>
      <c r="B152" s="18"/>
      <c r="C152" s="53" t="str">
        <f>("поправка к основной зарплате")</f>
        <v>поправка к основной зарплате</v>
      </c>
      <c r="D152" s="53"/>
      <c r="E152" s="53"/>
      <c r="F152" s="55" t="str">
        <f>(IF(TRUE,Source!DG85,IF(MID(Source!DG85,1,1)="=","",Source!DG85)))</f>
        <v>)*0,8</v>
      </c>
      <c r="G152" s="55"/>
      <c r="H152" s="18"/>
      <c r="I152" s="18"/>
      <c r="J152" s="18"/>
      <c r="K152" s="18"/>
    </row>
    <row r="153" spans="1:11" ht="14.25">
      <c r="A153" s="18"/>
      <c r="B153" s="18"/>
      <c r="C153" s="53" t="str">
        <f>("поправка к трудозатратам строителей")</f>
        <v>поправка к трудозатратам строителей</v>
      </c>
      <c r="D153" s="53"/>
      <c r="E153" s="53"/>
      <c r="F153" s="55" t="str">
        <f>(IF(TRUE,Source!DI85,IF(MID(Source!DI85,1,1)="=","",Source!DI85)))</f>
        <v>)*0,8</v>
      </c>
      <c r="G153" s="55"/>
      <c r="H153" s="18"/>
      <c r="I153" s="18"/>
      <c r="J153" s="18"/>
      <c r="K153" s="18"/>
    </row>
    <row r="154" spans="1:11" ht="14.25">
      <c r="A154" s="18"/>
      <c r="B154" s="18"/>
      <c r="C154" s="53" t="str">
        <f>("поправка к трудозатратам машинистов")</f>
        <v>поправка к трудозатратам машинистов</v>
      </c>
      <c r="D154" s="53"/>
      <c r="E154" s="53"/>
      <c r="F154" s="55" t="str">
        <f>(IF(TRUE,Source!DJ85,IF(MID(Source!DJ85,1,1)="=","",Source!DJ85)))</f>
        <v>)*0,8</v>
      </c>
      <c r="G154" s="55"/>
      <c r="H154" s="18"/>
      <c r="I154" s="18"/>
      <c r="J154" s="18"/>
      <c r="K154" s="18"/>
    </row>
    <row r="155" spans="1:11" ht="14.25">
      <c r="A155" s="18"/>
      <c r="B155" s="18"/>
      <c r="C155" s="54" t="str">
        <f>("индекс к стоимости материалов")</f>
        <v>индекс к стоимости материалов</v>
      </c>
      <c r="D155" s="54"/>
      <c r="E155" s="54"/>
      <c r="F155" s="34"/>
      <c r="G155" s="35">
        <f>(Source!BC85)</f>
        <v>0.99</v>
      </c>
      <c r="H155" s="18"/>
      <c r="I155" s="18"/>
      <c r="J155" s="18"/>
      <c r="K155" s="18"/>
    </row>
    <row r="156" spans="1:11" ht="14.25">
      <c r="A156" s="18"/>
      <c r="B156" s="18"/>
      <c r="C156" s="54" t="str">
        <f>("индекс к стоимости эксплуатации машин")</f>
        <v>индекс к стоимости эксплуатации машин</v>
      </c>
      <c r="D156" s="54"/>
      <c r="E156" s="54"/>
      <c r="F156" s="34"/>
      <c r="G156" s="35">
        <f>(Source!BB85)</f>
        <v>1.06</v>
      </c>
      <c r="H156" s="18"/>
      <c r="I156" s="18"/>
      <c r="J156" s="18"/>
      <c r="K156" s="18"/>
    </row>
    <row r="157" spans="1:11" ht="14.25">
      <c r="A157" s="18"/>
      <c r="B157" s="18"/>
      <c r="C157" s="54" t="str">
        <f>("индекс к зарплате машинистов")</f>
        <v>индекс к зарплате машинистов</v>
      </c>
      <c r="D157" s="54"/>
      <c r="E157" s="54"/>
      <c r="F157" s="34"/>
      <c r="G157" s="35">
        <f>(Source!BS85)</f>
        <v>0.81</v>
      </c>
      <c r="H157" s="18"/>
      <c r="I157" s="18"/>
      <c r="J157" s="18"/>
      <c r="K157" s="18"/>
    </row>
    <row r="158" spans="1:11" ht="14.25">
      <c r="A158" s="18"/>
      <c r="B158" s="18"/>
      <c r="C158" s="54" t="str">
        <f>("индекс к основной зарплате")</f>
        <v>индекс к основной зарплате</v>
      </c>
      <c r="D158" s="54"/>
      <c r="E158" s="54"/>
      <c r="F158" s="34"/>
      <c r="G158" s="35">
        <f>(Source!BA85)</f>
        <v>0.81</v>
      </c>
      <c r="H158" s="18"/>
      <c r="I158" s="18"/>
      <c r="J158" s="18"/>
      <c r="K158" s="18"/>
    </row>
    <row r="159" spans="1:11" ht="14.25">
      <c r="A159" s="18"/>
      <c r="B159" s="18"/>
      <c r="C159" s="53" t="s">
        <v>87</v>
      </c>
      <c r="D159" s="53"/>
      <c r="E159" s="33">
        <f>(Source!AT85)</f>
        <v>120</v>
      </c>
      <c r="F159" s="32" t="s">
        <v>362</v>
      </c>
      <c r="G159" s="33">
        <f>(Source!X85)</f>
        <v>77.095</v>
      </c>
      <c r="H159" s="18"/>
      <c r="I159" s="18"/>
      <c r="J159" s="18"/>
      <c r="K159" s="18"/>
    </row>
    <row r="160" spans="1:11" ht="14.25">
      <c r="A160" s="18"/>
      <c r="B160" s="18"/>
      <c r="C160" s="53" t="s">
        <v>89</v>
      </c>
      <c r="D160" s="53"/>
      <c r="E160" s="33">
        <f>(Source!AU85)</f>
        <v>65</v>
      </c>
      <c r="F160" s="32" t="s">
        <v>362</v>
      </c>
      <c r="G160" s="33">
        <f>(Source!Y85)</f>
        <v>41.76</v>
      </c>
      <c r="H160" s="18"/>
      <c r="I160" s="18"/>
      <c r="J160" s="18"/>
      <c r="K160" s="18"/>
    </row>
    <row r="161" spans="1:11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1:11" ht="15">
      <c r="A162" s="21" t="str">
        <f>(Source!E86)</f>
        <v>4</v>
      </c>
      <c r="B162" s="22" t="str">
        <f>(CONCATENATE(Source!F86,"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10-01-021-1           </v>
      </c>
      <c r="C162" s="23" t="str">
        <f>(Source!G86)</f>
        <v>Демонтаж  деревянных щитов</v>
      </c>
      <c r="D162" s="24">
        <f>(Source!I86)</f>
        <v>0.22000000000000003</v>
      </c>
      <c r="E162" s="25">
        <f>(Source!AB86)</f>
        <v>1131.536</v>
      </c>
      <c r="F162" s="25">
        <f>(Source!AD86)</f>
        <v>444.64799999999997</v>
      </c>
      <c r="G162" s="26">
        <f>(Source!O86)</f>
        <v>226.095</v>
      </c>
      <c r="H162" s="26">
        <f>(Source!S86)</f>
        <v>122.403</v>
      </c>
      <c r="I162" s="27">
        <f>(Source!Q86)</f>
        <v>103.692</v>
      </c>
      <c r="J162" s="25">
        <f>(Source!AH86)</f>
        <v>81.968</v>
      </c>
      <c r="K162" s="27">
        <f>(Source!U86)</f>
        <v>18.032960000000003</v>
      </c>
    </row>
    <row r="163" spans="1:11" ht="15">
      <c r="A163" s="20"/>
      <c r="B163" s="28"/>
      <c r="C163" s="29" t="str">
        <f>(Source!H86)</f>
        <v>100 м2</v>
      </c>
      <c r="D163" s="20"/>
      <c r="E163" s="30">
        <f>(Source!AF86)</f>
        <v>686.888</v>
      </c>
      <c r="F163" s="30">
        <f>(Source!AE86)</f>
        <v>35.32</v>
      </c>
      <c r="G163" s="31"/>
      <c r="H163" s="26"/>
      <c r="I163" s="26">
        <f>(Source!R86)</f>
        <v>6.294</v>
      </c>
      <c r="J163" s="30">
        <f>(Source!AI86)</f>
        <v>2.616</v>
      </c>
      <c r="K163" s="26">
        <f>(Source!V86)</f>
        <v>0.5755200000000001</v>
      </c>
    </row>
    <row r="164" spans="1:11" ht="14.25">
      <c r="A164" s="18"/>
      <c r="B164" s="18"/>
      <c r="C164" s="53" t="str">
        <f>("поправка к стоимости материалов")</f>
        <v>поправка к стоимости материалов</v>
      </c>
      <c r="D164" s="53"/>
      <c r="E164" s="53"/>
      <c r="F164" s="55" t="str">
        <f>(IF(TRUE,Source!DD86,IF(MID(Source!DD86,1,1)="=","",Source!DD86)))</f>
        <v>)*0</v>
      </c>
      <c r="G164" s="55"/>
      <c r="H164" s="18"/>
      <c r="I164" s="18"/>
      <c r="J164" s="18"/>
      <c r="K164" s="18"/>
    </row>
    <row r="165" spans="1:11" ht="14.25">
      <c r="A165" s="18"/>
      <c r="B165" s="18"/>
      <c r="C165" s="53" t="str">
        <f>("поправка к стоимости эксплуатации машин")</f>
        <v>поправка к стоимости эксплуатации машин</v>
      </c>
      <c r="D165" s="53"/>
      <c r="E165" s="53"/>
      <c r="F165" s="55" t="str">
        <f>(IF(TRUE,Source!DE86,IF(MID(Source!DE86,1,1)="=","",Source!DE86)))</f>
        <v>)*0,8</v>
      </c>
      <c r="G165" s="55"/>
      <c r="H165" s="18"/>
      <c r="I165" s="18"/>
      <c r="J165" s="18"/>
      <c r="K165" s="18"/>
    </row>
    <row r="166" spans="1:11" ht="14.25">
      <c r="A166" s="18"/>
      <c r="B166" s="18"/>
      <c r="C166" s="53" t="str">
        <f>("поправка к зарплате машинистов")</f>
        <v>поправка к зарплате машинистов</v>
      </c>
      <c r="D166" s="53"/>
      <c r="E166" s="53"/>
      <c r="F166" s="55" t="str">
        <f>(IF(TRUE,Source!DF86,IF(MID(Source!DF86,1,1)="=","",Source!DF86)))</f>
        <v>)*0,8</v>
      </c>
      <c r="G166" s="55"/>
      <c r="H166" s="18"/>
      <c r="I166" s="18"/>
      <c r="J166" s="18"/>
      <c r="K166" s="18"/>
    </row>
    <row r="167" spans="1:11" ht="14.25">
      <c r="A167" s="18"/>
      <c r="B167" s="18"/>
      <c r="C167" s="53" t="str">
        <f>("поправка к основной зарплате")</f>
        <v>поправка к основной зарплате</v>
      </c>
      <c r="D167" s="53"/>
      <c r="E167" s="53"/>
      <c r="F167" s="55" t="str">
        <f>(IF(TRUE,Source!DG86,IF(MID(Source!DG86,1,1)="=","",Source!DG86)))</f>
        <v>)*0,8</v>
      </c>
      <c r="G167" s="55"/>
      <c r="H167" s="18"/>
      <c r="I167" s="18"/>
      <c r="J167" s="18"/>
      <c r="K167" s="18"/>
    </row>
    <row r="168" spans="1:11" ht="14.25">
      <c r="A168" s="18"/>
      <c r="B168" s="18"/>
      <c r="C168" s="53" t="str">
        <f>("поправка к трудозатратам строителей")</f>
        <v>поправка к трудозатратам строителей</v>
      </c>
      <c r="D168" s="53"/>
      <c r="E168" s="53"/>
      <c r="F168" s="55" t="str">
        <f>(IF(TRUE,Source!DI86,IF(MID(Source!DI86,1,1)="=","",Source!DI86)))</f>
        <v>)*0,8</v>
      </c>
      <c r="G168" s="55"/>
      <c r="H168" s="18"/>
      <c r="I168" s="18"/>
      <c r="J168" s="18"/>
      <c r="K168" s="18"/>
    </row>
    <row r="169" spans="1:11" ht="14.25">
      <c r="A169" s="18"/>
      <c r="B169" s="18"/>
      <c r="C169" s="53" t="str">
        <f>("поправка к трудозатратам машинистов")</f>
        <v>поправка к трудозатратам машинистов</v>
      </c>
      <c r="D169" s="53"/>
      <c r="E169" s="53"/>
      <c r="F169" s="55" t="str">
        <f>(IF(TRUE,Source!DJ86,IF(MID(Source!DJ86,1,1)="=","",Source!DJ86)))</f>
        <v>)*0,8</v>
      </c>
      <c r="G169" s="55"/>
      <c r="H169" s="18"/>
      <c r="I169" s="18"/>
      <c r="J169" s="18"/>
      <c r="K169" s="18"/>
    </row>
    <row r="170" spans="1:11" ht="14.25">
      <c r="A170" s="18"/>
      <c r="B170" s="18"/>
      <c r="C170" s="54" t="str">
        <f>("индекс к стоимости материалов")</f>
        <v>индекс к стоимости материалов</v>
      </c>
      <c r="D170" s="54"/>
      <c r="E170" s="54"/>
      <c r="F170" s="34"/>
      <c r="G170" s="35">
        <f>(Source!BC86)</f>
        <v>0.99</v>
      </c>
      <c r="H170" s="18"/>
      <c r="I170" s="18"/>
      <c r="J170" s="18"/>
      <c r="K170" s="18"/>
    </row>
    <row r="171" spans="1:11" ht="14.25">
      <c r="A171" s="18"/>
      <c r="B171" s="18"/>
      <c r="C171" s="54" t="str">
        <f>("индекс к стоимости эксплуатации машин")</f>
        <v>индекс к стоимости эксплуатации машин</v>
      </c>
      <c r="D171" s="54"/>
      <c r="E171" s="54"/>
      <c r="F171" s="34"/>
      <c r="G171" s="35">
        <f>(Source!BB86)</f>
        <v>1.06</v>
      </c>
      <c r="H171" s="18"/>
      <c r="I171" s="18"/>
      <c r="J171" s="18"/>
      <c r="K171" s="18"/>
    </row>
    <row r="172" spans="1:11" ht="14.25">
      <c r="A172" s="18"/>
      <c r="B172" s="18"/>
      <c r="C172" s="54" t="str">
        <f>("индекс к зарплате машинистов")</f>
        <v>индекс к зарплате машинистов</v>
      </c>
      <c r="D172" s="54"/>
      <c r="E172" s="54"/>
      <c r="F172" s="34"/>
      <c r="G172" s="35">
        <f>(Source!BS86)</f>
        <v>0.81</v>
      </c>
      <c r="H172" s="18"/>
      <c r="I172" s="18"/>
      <c r="J172" s="18"/>
      <c r="K172" s="18"/>
    </row>
    <row r="173" spans="1:11" ht="14.25">
      <c r="A173" s="18"/>
      <c r="B173" s="18"/>
      <c r="C173" s="54" t="str">
        <f>("индекс к основной зарплате")</f>
        <v>индекс к основной зарплате</v>
      </c>
      <c r="D173" s="54"/>
      <c r="E173" s="54"/>
      <c r="F173" s="34"/>
      <c r="G173" s="35">
        <f>(Source!BA86)</f>
        <v>0.81</v>
      </c>
      <c r="H173" s="18"/>
      <c r="I173" s="18"/>
      <c r="J173" s="18"/>
      <c r="K173" s="18"/>
    </row>
    <row r="174" spans="1:11" ht="14.25">
      <c r="A174" s="18"/>
      <c r="B174" s="18"/>
      <c r="C174" s="53" t="s">
        <v>87</v>
      </c>
      <c r="D174" s="53"/>
      <c r="E174" s="33">
        <f>(Source!AT86)</f>
        <v>118</v>
      </c>
      <c r="F174" s="32" t="s">
        <v>362</v>
      </c>
      <c r="G174" s="33">
        <f>(Source!X86)</f>
        <v>151.862</v>
      </c>
      <c r="H174" s="18"/>
      <c r="I174" s="18"/>
      <c r="J174" s="18"/>
      <c r="K174" s="18"/>
    </row>
    <row r="175" spans="1:11" ht="14.25">
      <c r="A175" s="18"/>
      <c r="B175" s="18"/>
      <c r="C175" s="53" t="s">
        <v>89</v>
      </c>
      <c r="D175" s="53"/>
      <c r="E175" s="33">
        <f>(Source!AU86)</f>
        <v>63</v>
      </c>
      <c r="F175" s="32" t="s">
        <v>362</v>
      </c>
      <c r="G175" s="33">
        <f>(Source!Y86)</f>
        <v>81.079</v>
      </c>
      <c r="H175" s="18"/>
      <c r="I175" s="18"/>
      <c r="J175" s="18"/>
      <c r="K175" s="18"/>
    </row>
    <row r="176" spans="1:11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</row>
    <row r="177" spans="1:11" ht="28.5">
      <c r="A177" s="21" t="str">
        <f>(Source!E87)</f>
        <v>5</v>
      </c>
      <c r="B177" s="22" t="str">
        <f>(CONCATENATE(Source!F87,"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20-01-001-11           </v>
      </c>
      <c r="C177" s="23" t="str">
        <f>(Source!G87)</f>
        <v>Демонтаж венткороба из листовой стали</v>
      </c>
      <c r="D177" s="24">
        <f>(Source!I87)</f>
        <v>0.05280000000000001</v>
      </c>
      <c r="E177" s="25">
        <f>(Source!AB87)</f>
        <v>394.664</v>
      </c>
      <c r="F177" s="25">
        <f>(Source!AD87)</f>
        <v>44.856</v>
      </c>
      <c r="G177" s="26">
        <f>(Source!O87)</f>
        <v>17.472</v>
      </c>
      <c r="H177" s="26">
        <f>(Source!S87)</f>
        <v>14.961</v>
      </c>
      <c r="I177" s="27">
        <f>(Source!Q87)</f>
        <v>2.511</v>
      </c>
      <c r="J177" s="25">
        <f>(Source!AH87)</f>
        <v>40.024</v>
      </c>
      <c r="K177" s="27">
        <f>(Source!U87)</f>
        <v>2.1132672</v>
      </c>
    </row>
    <row r="178" spans="1:11" ht="15">
      <c r="A178" s="20"/>
      <c r="B178" s="28"/>
      <c r="C178" s="29" t="str">
        <f>(Source!H87)</f>
        <v>100 м2</v>
      </c>
      <c r="D178" s="20"/>
      <c r="E178" s="30">
        <f>(Source!AF87)</f>
        <v>349.808</v>
      </c>
      <c r="F178" s="30">
        <f>(Source!AE87)</f>
        <v>1.512</v>
      </c>
      <c r="G178" s="31"/>
      <c r="H178" s="26"/>
      <c r="I178" s="26">
        <f>(Source!R87)</f>
        <v>0.065</v>
      </c>
      <c r="J178" s="30">
        <f>(Source!AI87)</f>
        <v>0.11200000000000002</v>
      </c>
      <c r="K178" s="26">
        <f>(Source!V87)</f>
        <v>0.0059136000000000015</v>
      </c>
    </row>
    <row r="179" spans="1:11" ht="14.25">
      <c r="A179" s="18"/>
      <c r="B179" s="18"/>
      <c r="C179" s="53" t="str">
        <f>("поправка к стоимости материалов")</f>
        <v>поправка к стоимости материалов</v>
      </c>
      <c r="D179" s="53"/>
      <c r="E179" s="53"/>
      <c r="F179" s="55" t="str">
        <f>(IF(TRUE,Source!DD87,IF(MID(Source!DD87,1,1)="=","",Source!DD87)))</f>
        <v>)*0</v>
      </c>
      <c r="G179" s="55"/>
      <c r="H179" s="18"/>
      <c r="I179" s="18"/>
      <c r="J179" s="18"/>
      <c r="K179" s="18"/>
    </row>
    <row r="180" spans="1:11" ht="14.25">
      <c r="A180" s="18"/>
      <c r="B180" s="18"/>
      <c r="C180" s="53" t="str">
        <f>("поправка к стоимости эксплуатации машин")</f>
        <v>поправка к стоимости эксплуатации машин</v>
      </c>
      <c r="D180" s="53"/>
      <c r="E180" s="53"/>
      <c r="F180" s="55" t="str">
        <f>(IF(TRUE,Source!DE87,IF(MID(Source!DE87,1,1)="=","",Source!DE87)))</f>
        <v>)*0,4</v>
      </c>
      <c r="G180" s="55"/>
      <c r="H180" s="18"/>
      <c r="I180" s="18"/>
      <c r="J180" s="18"/>
      <c r="K180" s="18"/>
    </row>
    <row r="181" spans="1:11" ht="14.25">
      <c r="A181" s="18"/>
      <c r="B181" s="18"/>
      <c r="C181" s="53" t="str">
        <f>("поправка к зарплате машинистов")</f>
        <v>поправка к зарплате машинистов</v>
      </c>
      <c r="D181" s="53"/>
      <c r="E181" s="53"/>
      <c r="F181" s="55" t="str">
        <f>(IF(TRUE,Source!DF87,IF(MID(Source!DF87,1,1)="=","",Source!DF87)))</f>
        <v>)*0,4</v>
      </c>
      <c r="G181" s="55"/>
      <c r="H181" s="18"/>
      <c r="I181" s="18"/>
      <c r="J181" s="18"/>
      <c r="K181" s="18"/>
    </row>
    <row r="182" spans="1:11" ht="14.25">
      <c r="A182" s="18"/>
      <c r="B182" s="18"/>
      <c r="C182" s="53" t="str">
        <f>("поправка к основной зарплате")</f>
        <v>поправка к основной зарплате</v>
      </c>
      <c r="D182" s="53"/>
      <c r="E182" s="53"/>
      <c r="F182" s="55" t="str">
        <f>(IF(TRUE,Source!DG87,IF(MID(Source!DG87,1,1)="=","",Source!DG87)))</f>
        <v>)*0,4</v>
      </c>
      <c r="G182" s="55"/>
      <c r="H182" s="18"/>
      <c r="I182" s="18"/>
      <c r="J182" s="18"/>
      <c r="K182" s="18"/>
    </row>
    <row r="183" spans="1:11" ht="14.25">
      <c r="A183" s="18"/>
      <c r="B183" s="18"/>
      <c r="C183" s="53" t="str">
        <f>("поправка к трудозатратам строителей")</f>
        <v>поправка к трудозатратам строителей</v>
      </c>
      <c r="D183" s="53"/>
      <c r="E183" s="53"/>
      <c r="F183" s="55" t="str">
        <f>(IF(TRUE,Source!DI87,IF(MID(Source!DI87,1,1)="=","",Source!DI87)))</f>
        <v>)*0,4</v>
      </c>
      <c r="G183" s="55"/>
      <c r="H183" s="18"/>
      <c r="I183" s="18"/>
      <c r="J183" s="18"/>
      <c r="K183" s="18"/>
    </row>
    <row r="184" spans="1:11" ht="14.25">
      <c r="A184" s="18"/>
      <c r="B184" s="18"/>
      <c r="C184" s="53" t="str">
        <f>("поправка к трудозатратам машинистов")</f>
        <v>поправка к трудозатратам машинистов</v>
      </c>
      <c r="D184" s="53"/>
      <c r="E184" s="53"/>
      <c r="F184" s="55" t="str">
        <f>(IF(TRUE,Source!DJ87,IF(MID(Source!DJ87,1,1)="=","",Source!DJ87)))</f>
        <v>)*0,4</v>
      </c>
      <c r="G184" s="55"/>
      <c r="H184" s="18"/>
      <c r="I184" s="18"/>
      <c r="J184" s="18"/>
      <c r="K184" s="18"/>
    </row>
    <row r="185" spans="1:11" ht="14.25">
      <c r="A185" s="18"/>
      <c r="B185" s="18"/>
      <c r="C185" s="54" t="str">
        <f>("индекс к стоимости материалов")</f>
        <v>индекс к стоимости материалов</v>
      </c>
      <c r="D185" s="54"/>
      <c r="E185" s="54"/>
      <c r="F185" s="34"/>
      <c r="G185" s="35">
        <f>(Source!BC87)</f>
        <v>0.99</v>
      </c>
      <c r="H185" s="18"/>
      <c r="I185" s="18"/>
      <c r="J185" s="18"/>
      <c r="K185" s="18"/>
    </row>
    <row r="186" spans="1:11" ht="14.25">
      <c r="A186" s="18"/>
      <c r="B186" s="18"/>
      <c r="C186" s="54" t="str">
        <f>("индекс к стоимости эксплуатации машин")</f>
        <v>индекс к стоимости эксплуатации машин</v>
      </c>
      <c r="D186" s="54"/>
      <c r="E186" s="54"/>
      <c r="F186" s="34"/>
      <c r="G186" s="35">
        <f>(Source!BB87)</f>
        <v>1.06</v>
      </c>
      <c r="H186" s="18"/>
      <c r="I186" s="18"/>
      <c r="J186" s="18"/>
      <c r="K186" s="18"/>
    </row>
    <row r="187" spans="1:11" ht="14.25">
      <c r="A187" s="18"/>
      <c r="B187" s="18"/>
      <c r="C187" s="54" t="str">
        <f>("индекс к зарплате машинистов")</f>
        <v>индекс к зарплате машинистов</v>
      </c>
      <c r="D187" s="54"/>
      <c r="E187" s="54"/>
      <c r="F187" s="34"/>
      <c r="G187" s="35">
        <f>(Source!BS87)</f>
        <v>0.81</v>
      </c>
      <c r="H187" s="18"/>
      <c r="I187" s="18"/>
      <c r="J187" s="18"/>
      <c r="K187" s="18"/>
    </row>
    <row r="188" spans="1:11" ht="14.25">
      <c r="A188" s="18"/>
      <c r="B188" s="18"/>
      <c r="C188" s="54" t="str">
        <f>("индекс к основной зарплате")</f>
        <v>индекс к основной зарплате</v>
      </c>
      <c r="D188" s="54"/>
      <c r="E188" s="54"/>
      <c r="F188" s="34"/>
      <c r="G188" s="35">
        <f>(Source!BA87)</f>
        <v>0.81</v>
      </c>
      <c r="H188" s="18"/>
      <c r="I188" s="18"/>
      <c r="J188" s="18"/>
      <c r="K188" s="18"/>
    </row>
    <row r="189" spans="1:11" ht="14.25">
      <c r="A189" s="18"/>
      <c r="B189" s="18"/>
      <c r="C189" s="53" t="s">
        <v>87</v>
      </c>
      <c r="D189" s="53"/>
      <c r="E189" s="33">
        <f>(Source!AT87)</f>
        <v>128</v>
      </c>
      <c r="F189" s="32" t="s">
        <v>362</v>
      </c>
      <c r="G189" s="33">
        <f>(Source!X87)</f>
        <v>19.233</v>
      </c>
      <c r="H189" s="18"/>
      <c r="I189" s="18"/>
      <c r="J189" s="18"/>
      <c r="K189" s="18"/>
    </row>
    <row r="190" spans="1:11" ht="14.25">
      <c r="A190" s="18"/>
      <c r="B190" s="18"/>
      <c r="C190" s="53" t="s">
        <v>89</v>
      </c>
      <c r="D190" s="53"/>
      <c r="E190" s="33">
        <f>(Source!AU87)</f>
        <v>83</v>
      </c>
      <c r="F190" s="32" t="s">
        <v>362</v>
      </c>
      <c r="G190" s="33">
        <f>(Source!Y87)</f>
        <v>12.472</v>
      </c>
      <c r="H190" s="18"/>
      <c r="I190" s="18"/>
      <c r="J190" s="18"/>
      <c r="K190" s="18"/>
    </row>
    <row r="191" spans="1:11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</row>
    <row r="192" spans="1:11" ht="15.75">
      <c r="A192" s="36"/>
      <c r="B192" s="36"/>
      <c r="C192" s="37" t="s">
        <v>363</v>
      </c>
      <c r="D192" s="36"/>
      <c r="E192" s="36"/>
      <c r="F192" s="36"/>
      <c r="G192" s="38">
        <f>(Source!O89)</f>
        <v>1093.023</v>
      </c>
      <c r="H192" s="38">
        <f>(Source!S89)</f>
        <v>662.183</v>
      </c>
      <c r="I192" s="38">
        <f>(Source!Q89)</f>
        <v>430.84</v>
      </c>
      <c r="J192" s="39"/>
      <c r="K192" s="38">
        <f>(Source!U89)</f>
        <v>89.553</v>
      </c>
    </row>
    <row r="193" spans="1:11" ht="15.75">
      <c r="A193" s="36"/>
      <c r="B193" s="36"/>
      <c r="C193" s="37"/>
      <c r="D193" s="36"/>
      <c r="E193" s="36"/>
      <c r="F193" s="36"/>
      <c r="G193" s="39"/>
      <c r="H193" s="39"/>
      <c r="I193" s="38">
        <f>(Source!R89)</f>
        <v>27.028</v>
      </c>
      <c r="J193" s="39"/>
      <c r="K193" s="38">
        <f>(Source!V89)</f>
        <v>2.633</v>
      </c>
    </row>
    <row r="194" spans="1:11" ht="15">
      <c r="A194" s="12"/>
      <c r="B194" s="49" t="str">
        <f>(Source!H102)</f>
        <v>ОБЩЕСТРОИТЕЛЬНЫЕ РАБОТЫ</v>
      </c>
      <c r="C194" s="49"/>
      <c r="D194" s="49"/>
      <c r="E194" s="49"/>
      <c r="F194" s="50">
        <f>(Source!F102)</f>
        <v>1093.023</v>
      </c>
      <c r="G194" s="50"/>
      <c r="H194" s="12"/>
      <c r="I194" s="12"/>
      <c r="J194" s="40"/>
      <c r="K194" s="40"/>
    </row>
    <row r="195" spans="1:11" ht="15">
      <c r="A195" s="12"/>
      <c r="B195" s="49" t="str">
        <f>(Source!H103)</f>
        <v>Накладные расходы</v>
      </c>
      <c r="C195" s="49"/>
      <c r="D195" s="49"/>
      <c r="E195" s="49"/>
      <c r="F195" s="50">
        <f>(Source!F103)</f>
        <v>816.055</v>
      </c>
      <c r="G195" s="50"/>
      <c r="H195" s="12"/>
      <c r="I195" s="12"/>
      <c r="J195" s="40"/>
      <c r="K195" s="40"/>
    </row>
    <row r="196" spans="1:11" ht="15">
      <c r="A196" s="12"/>
      <c r="B196" s="49" t="str">
        <f>(Source!H104)</f>
        <v>Сметная прибыль</v>
      </c>
      <c r="C196" s="49"/>
      <c r="D196" s="49"/>
      <c r="E196" s="49"/>
      <c r="F196" s="50">
        <f>(Source!F104)</f>
        <v>438.493</v>
      </c>
      <c r="G196" s="50"/>
      <c r="H196" s="12"/>
      <c r="I196" s="12"/>
      <c r="J196" s="40"/>
      <c r="K196" s="40"/>
    </row>
    <row r="197" spans="1:11" ht="15">
      <c r="A197" s="12"/>
      <c r="B197" s="49" t="str">
        <f>(Source!H105)</f>
        <v>Труд строителей</v>
      </c>
      <c r="C197" s="49"/>
      <c r="D197" s="49"/>
      <c r="E197" s="49"/>
      <c r="F197" s="50">
        <f>(Source!F105)</f>
        <v>89.553</v>
      </c>
      <c r="G197" s="50"/>
      <c r="H197" s="12"/>
      <c r="I197" s="12"/>
      <c r="J197" s="40"/>
      <c r="K197" s="40"/>
    </row>
    <row r="198" spans="1:11" ht="15">
      <c r="A198" s="12"/>
      <c r="B198" s="49" t="str">
        <f>(Source!H106)</f>
        <v>Труд машинистов</v>
      </c>
      <c r="C198" s="49"/>
      <c r="D198" s="49"/>
      <c r="E198" s="49"/>
      <c r="F198" s="50">
        <f>(Source!F106)</f>
        <v>2.633</v>
      </c>
      <c r="G198" s="50"/>
      <c r="H198" s="12"/>
      <c r="I198" s="12"/>
      <c r="J198" s="40"/>
      <c r="K198" s="40"/>
    </row>
    <row r="199" spans="1:11" ht="15">
      <c r="A199" s="12"/>
      <c r="B199" s="49" t="str">
        <f>(Source!H107)</f>
        <v>Нормативная трудоемкость</v>
      </c>
      <c r="C199" s="49"/>
      <c r="D199" s="49"/>
      <c r="E199" s="49"/>
      <c r="F199" s="50">
        <f>(Source!F107)</f>
        <v>92.186</v>
      </c>
      <c r="G199" s="50"/>
      <c r="H199" s="12"/>
      <c r="I199" s="12"/>
      <c r="J199" s="40"/>
      <c r="K199" s="40"/>
    </row>
    <row r="200" spans="1:11" ht="15">
      <c r="A200" s="12"/>
      <c r="B200" s="49" t="str">
        <f>(Source!H110)</f>
        <v>Сметная зарплата</v>
      </c>
      <c r="C200" s="49"/>
      <c r="D200" s="49"/>
      <c r="E200" s="49"/>
      <c r="F200" s="50">
        <f>(Source!F110)</f>
        <v>689.211</v>
      </c>
      <c r="G200" s="50"/>
      <c r="H200" s="12"/>
      <c r="I200" s="12"/>
      <c r="J200" s="40"/>
      <c r="K200" s="40"/>
    </row>
    <row r="201" spans="1:11" ht="15">
      <c r="A201" s="12"/>
      <c r="B201" s="49" t="str">
        <f>(Source!H111)</f>
        <v>ИТОГО ОБЩЕСТРОИТЕЛЬНЫХ РАБОТ</v>
      </c>
      <c r="C201" s="49"/>
      <c r="D201" s="49"/>
      <c r="E201" s="49"/>
      <c r="F201" s="50">
        <f>(Source!F111)</f>
        <v>2347.571</v>
      </c>
      <c r="G201" s="50"/>
      <c r="H201" s="12"/>
      <c r="I201" s="12"/>
      <c r="J201" s="40"/>
      <c r="K201" s="40"/>
    </row>
    <row r="202" spans="1:11" ht="15">
      <c r="A202" s="12"/>
      <c r="B202" s="49" t="str">
        <f>(Source!H130)</f>
        <v>Всего по смете</v>
      </c>
      <c r="C202" s="49"/>
      <c r="D202" s="49"/>
      <c r="E202" s="49"/>
      <c r="F202" s="50">
        <f>(Source!F130)</f>
        <v>2347.571</v>
      </c>
      <c r="G202" s="50"/>
      <c r="H202" s="12"/>
      <c r="I202" s="12"/>
      <c r="J202" s="40"/>
      <c r="K202" s="40"/>
    </row>
    <row r="203" spans="1:11" ht="15.75">
      <c r="A203" s="36"/>
      <c r="B203" s="36"/>
      <c r="C203" s="37" t="s">
        <v>364</v>
      </c>
      <c r="D203" s="36"/>
      <c r="E203" s="36"/>
      <c r="F203" s="36"/>
      <c r="G203" s="38">
        <f>(Source!O132)</f>
        <v>42105.507</v>
      </c>
      <c r="H203" s="38">
        <f>(Source!S132)</f>
        <v>2870.49</v>
      </c>
      <c r="I203" s="38">
        <f>(Source!Q132)</f>
        <v>1529.821</v>
      </c>
      <c r="J203" s="39"/>
      <c r="K203" s="38">
        <f>(Source!U132)</f>
        <v>449.118</v>
      </c>
    </row>
    <row r="204" spans="1:11" ht="15.75">
      <c r="A204" s="36"/>
      <c r="B204" s="36"/>
      <c r="C204" s="37"/>
      <c r="D204" s="36"/>
      <c r="E204" s="36"/>
      <c r="F204" s="36"/>
      <c r="G204" s="39"/>
      <c r="H204" s="39"/>
      <c r="I204" s="38">
        <f>(Source!R132)</f>
        <v>70.803</v>
      </c>
      <c r="J204" s="39"/>
      <c r="K204" s="38">
        <f>(Source!V132)</f>
        <v>6.632</v>
      </c>
    </row>
    <row r="205" spans="1:11" ht="15.75">
      <c r="A205" s="51" t="str">
        <f>("  Лимитированные затраты"&amp;IF(Source!A20=1," по объекту",IF(Source!A20=3," по локальной смете",IF(Source!A20=4," по разделу",IF(Source!A20=5," по подразделу","")))))</f>
        <v>  Лимитированные затраты по локальной смете</v>
      </c>
      <c r="B205" s="51"/>
      <c r="C205" s="51"/>
      <c r="D205" s="52" t="str">
        <f>(Source!G20)</f>
        <v>Реконструкция крыши</v>
      </c>
      <c r="E205" s="52"/>
      <c r="F205" s="52"/>
      <c r="G205" s="52"/>
      <c r="H205" s="52"/>
      <c r="I205" s="52"/>
      <c r="J205" s="52"/>
      <c r="K205" s="52"/>
    </row>
    <row r="206" spans="1:11" ht="12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</row>
    <row r="207" spans="1:11" ht="15">
      <c r="A207" s="12"/>
      <c r="B207" s="49" t="str">
        <f>(Source!H145)</f>
        <v>ОБЩЕСТРОИТЕЛЬНЫЕ РАБОТЫ</v>
      </c>
      <c r="C207" s="49"/>
      <c r="D207" s="49"/>
      <c r="E207" s="49"/>
      <c r="F207" s="50">
        <f>(Source!F145)</f>
        <v>42105.507</v>
      </c>
      <c r="G207" s="50"/>
      <c r="H207" s="12"/>
      <c r="I207" s="12"/>
      <c r="J207" s="40"/>
      <c r="K207" s="40"/>
    </row>
    <row r="208" spans="1:11" ht="15">
      <c r="A208" s="12"/>
      <c r="B208" s="49" t="str">
        <f>(Source!H146)</f>
        <v>Накладные расходы</v>
      </c>
      <c r="C208" s="49"/>
      <c r="D208" s="49"/>
      <c r="E208" s="49"/>
      <c r="F208" s="50">
        <f>(Source!F146)</f>
        <v>3482.076</v>
      </c>
      <c r="G208" s="50"/>
      <c r="H208" s="12"/>
      <c r="I208" s="12"/>
      <c r="J208" s="40"/>
      <c r="K208" s="40"/>
    </row>
    <row r="209" spans="1:11" ht="15">
      <c r="A209" s="12"/>
      <c r="B209" s="49" t="str">
        <f>(Source!H147)</f>
        <v>Сметная прибыль</v>
      </c>
      <c r="C209" s="49"/>
      <c r="D209" s="49"/>
      <c r="E209" s="49"/>
      <c r="F209" s="50">
        <f>(Source!F147)</f>
        <v>1865.868</v>
      </c>
      <c r="G209" s="50"/>
      <c r="H209" s="12"/>
      <c r="I209" s="12"/>
      <c r="J209" s="40"/>
      <c r="K209" s="40"/>
    </row>
    <row r="210" spans="1:11" ht="15">
      <c r="A210" s="12"/>
      <c r="B210" s="49" t="str">
        <f>(Source!H148)</f>
        <v>Труд строителей</v>
      </c>
      <c r="C210" s="49"/>
      <c r="D210" s="49"/>
      <c r="E210" s="49"/>
      <c r="F210" s="50">
        <f>(Source!F148)</f>
        <v>449.118</v>
      </c>
      <c r="G210" s="50"/>
      <c r="H210" s="12"/>
      <c r="I210" s="12"/>
      <c r="J210" s="40"/>
      <c r="K210" s="40"/>
    </row>
    <row r="211" spans="1:11" ht="15">
      <c r="A211" s="12"/>
      <c r="B211" s="49" t="str">
        <f>(Source!H149)</f>
        <v>Труд машинистов</v>
      </c>
      <c r="C211" s="49"/>
      <c r="D211" s="49"/>
      <c r="E211" s="49"/>
      <c r="F211" s="50">
        <f>(Source!F149)</f>
        <v>6.632</v>
      </c>
      <c r="G211" s="50"/>
      <c r="H211" s="12"/>
      <c r="I211" s="12"/>
      <c r="J211" s="40"/>
      <c r="K211" s="40"/>
    </row>
    <row r="212" spans="1:11" ht="15">
      <c r="A212" s="12"/>
      <c r="B212" s="49" t="str">
        <f>(Source!H150)</f>
        <v>Нормативная трудоемкость</v>
      </c>
      <c r="C212" s="49"/>
      <c r="D212" s="49"/>
      <c r="E212" s="49"/>
      <c r="F212" s="50">
        <f>(Source!F150)</f>
        <v>455.75</v>
      </c>
      <c r="G212" s="50"/>
      <c r="H212" s="12"/>
      <c r="I212" s="12"/>
      <c r="J212" s="40"/>
      <c r="K212" s="40"/>
    </row>
    <row r="213" spans="1:11" ht="15">
      <c r="A213" s="12"/>
      <c r="B213" s="49" t="str">
        <f>(Source!H153)</f>
        <v>Сметная зарплата</v>
      </c>
      <c r="C213" s="49"/>
      <c r="D213" s="49"/>
      <c r="E213" s="49"/>
      <c r="F213" s="50">
        <f>(Source!F153)</f>
        <v>2941.293</v>
      </c>
      <c r="G213" s="50"/>
      <c r="H213" s="12"/>
      <c r="I213" s="12"/>
      <c r="J213" s="40"/>
      <c r="K213" s="40"/>
    </row>
    <row r="214" spans="1:11" ht="15">
      <c r="A214" s="12"/>
      <c r="B214" s="49" t="str">
        <f>(Source!H154)</f>
        <v>ИТОГО ОБЩЕСТРОИТЕЛЬНЫХ РАБОТ</v>
      </c>
      <c r="C214" s="49"/>
      <c r="D214" s="49"/>
      <c r="E214" s="49"/>
      <c r="F214" s="50">
        <f>(Source!F154)</f>
        <v>47453.451</v>
      </c>
      <c r="G214" s="50"/>
      <c r="H214" s="12"/>
      <c r="I214" s="12"/>
      <c r="J214" s="40"/>
      <c r="K214" s="40"/>
    </row>
    <row r="215" spans="1:11" ht="15">
      <c r="A215" s="12"/>
      <c r="B215" s="49" t="str">
        <f>(Source!H173)</f>
        <v>Всего по смете</v>
      </c>
      <c r="C215" s="49"/>
      <c r="D215" s="49"/>
      <c r="E215" s="49"/>
      <c r="F215" s="50">
        <f>(Source!F173)</f>
        <v>47453.451</v>
      </c>
      <c r="G215" s="50"/>
      <c r="H215" s="12"/>
      <c r="I215" s="12"/>
      <c r="J215" s="40"/>
      <c r="K215" s="40"/>
    </row>
    <row r="216" spans="2:7" ht="15.75">
      <c r="B216" s="41"/>
      <c r="C216" s="42"/>
      <c r="D216" s="41"/>
      <c r="E216" s="41"/>
      <c r="F216" s="48"/>
      <c r="G216" s="48"/>
    </row>
    <row r="218" spans="2:9" ht="15">
      <c r="B218" s="12" t="s">
        <v>365</v>
      </c>
      <c r="C218" s="43">
        <f>(Source!AO20)</f>
      </c>
      <c r="D218" s="43"/>
      <c r="E218" s="45" t="s">
        <v>368</v>
      </c>
      <c r="F218" s="45"/>
      <c r="G218" s="46"/>
      <c r="H218" s="46"/>
      <c r="I218" s="46"/>
    </row>
    <row r="219" spans="3:9" ht="14.25">
      <c r="C219" s="47" t="s">
        <v>369</v>
      </c>
      <c r="D219" s="47"/>
      <c r="E219" s="47"/>
      <c r="F219" s="5"/>
      <c r="G219" s="5"/>
      <c r="H219" s="5"/>
      <c r="I219" s="5"/>
    </row>
    <row r="221" spans="2:9" ht="15">
      <c r="B221" s="12" t="s">
        <v>366</v>
      </c>
      <c r="C221" s="43">
        <f>(Source!AP20)</f>
      </c>
      <c r="D221" s="43"/>
      <c r="E221" s="45" t="s">
        <v>370</v>
      </c>
      <c r="F221" s="45"/>
      <c r="G221" s="46"/>
      <c r="H221" s="46"/>
      <c r="I221" s="46"/>
    </row>
    <row r="222" spans="3:9" ht="14.25">
      <c r="C222" s="47" t="s">
        <v>369</v>
      </c>
      <c r="D222" s="47"/>
      <c r="E222" s="47"/>
      <c r="F222" s="5"/>
      <c r="G222" s="5"/>
      <c r="H222" s="5"/>
      <c r="I222" s="5"/>
    </row>
  </sheetData>
  <sheetProtection/>
  <mergeCells count="245">
    <mergeCell ref="J3:K3"/>
    <mergeCell ref="A6:K6"/>
    <mergeCell ref="C9:F9"/>
    <mergeCell ref="G9:K9"/>
    <mergeCell ref="A4:H4"/>
    <mergeCell ref="D16:I16"/>
    <mergeCell ref="D17:I17"/>
    <mergeCell ref="D18:I18"/>
    <mergeCell ref="A19:B19"/>
    <mergeCell ref="D10:F10"/>
    <mergeCell ref="B12:K12"/>
    <mergeCell ref="B13:K13"/>
    <mergeCell ref="C15:K15"/>
    <mergeCell ref="H22:H25"/>
    <mergeCell ref="J24:K24"/>
    <mergeCell ref="A21:A25"/>
    <mergeCell ref="B21:B25"/>
    <mergeCell ref="C21:C25"/>
    <mergeCell ref="D21:D25"/>
    <mergeCell ref="C27:K28"/>
    <mergeCell ref="C31:E31"/>
    <mergeCell ref="F31:G31"/>
    <mergeCell ref="C32:E32"/>
    <mergeCell ref="F32:G32"/>
    <mergeCell ref="E21:F21"/>
    <mergeCell ref="G21:I21"/>
    <mergeCell ref="J21:K23"/>
    <mergeCell ref="E22:E23"/>
    <mergeCell ref="G22:G25"/>
    <mergeCell ref="C37:D37"/>
    <mergeCell ref="C38:D38"/>
    <mergeCell ref="C42:E42"/>
    <mergeCell ref="F42:G42"/>
    <mergeCell ref="C33:E33"/>
    <mergeCell ref="C34:E34"/>
    <mergeCell ref="C35:E35"/>
    <mergeCell ref="C36:E36"/>
    <mergeCell ref="C46:E46"/>
    <mergeCell ref="C47:E47"/>
    <mergeCell ref="C48:D48"/>
    <mergeCell ref="C49:D49"/>
    <mergeCell ref="C43:E43"/>
    <mergeCell ref="F43:G43"/>
    <mergeCell ref="C44:E44"/>
    <mergeCell ref="C45:E45"/>
    <mergeCell ref="C55:E55"/>
    <mergeCell ref="C56:E56"/>
    <mergeCell ref="C57:E57"/>
    <mergeCell ref="C58:E58"/>
    <mergeCell ref="C53:E53"/>
    <mergeCell ref="F53:G53"/>
    <mergeCell ref="C54:E54"/>
    <mergeCell ref="F54:G54"/>
    <mergeCell ref="C65:E65"/>
    <mergeCell ref="F65:G65"/>
    <mergeCell ref="C66:E66"/>
    <mergeCell ref="C67:E67"/>
    <mergeCell ref="C59:D59"/>
    <mergeCell ref="C60:D60"/>
    <mergeCell ref="C64:E64"/>
    <mergeCell ref="F64:G64"/>
    <mergeCell ref="C75:E75"/>
    <mergeCell ref="F75:G75"/>
    <mergeCell ref="C76:E76"/>
    <mergeCell ref="F76:G76"/>
    <mergeCell ref="C68:E68"/>
    <mergeCell ref="C69:E69"/>
    <mergeCell ref="C70:D70"/>
    <mergeCell ref="C71:D71"/>
    <mergeCell ref="C81:D81"/>
    <mergeCell ref="C82:D82"/>
    <mergeCell ref="C86:E86"/>
    <mergeCell ref="F86:G86"/>
    <mergeCell ref="C77:E77"/>
    <mergeCell ref="C78:E78"/>
    <mergeCell ref="C79:E79"/>
    <mergeCell ref="C80:E80"/>
    <mergeCell ref="C90:E90"/>
    <mergeCell ref="C91:E91"/>
    <mergeCell ref="C92:D92"/>
    <mergeCell ref="C93:D93"/>
    <mergeCell ref="C87:E87"/>
    <mergeCell ref="F87:G87"/>
    <mergeCell ref="C88:E88"/>
    <mergeCell ref="C89:E89"/>
    <mergeCell ref="C101:D101"/>
    <mergeCell ref="C102:D102"/>
    <mergeCell ref="B106:E106"/>
    <mergeCell ref="F106:G106"/>
    <mergeCell ref="C97:E97"/>
    <mergeCell ref="C98:E98"/>
    <mergeCell ref="C99:E99"/>
    <mergeCell ref="C100:E100"/>
    <mergeCell ref="B109:E109"/>
    <mergeCell ref="F109:G109"/>
    <mergeCell ref="B110:E110"/>
    <mergeCell ref="F110:G110"/>
    <mergeCell ref="B107:E107"/>
    <mergeCell ref="F107:G107"/>
    <mergeCell ref="B108:E108"/>
    <mergeCell ref="F108:G108"/>
    <mergeCell ref="B113:E113"/>
    <mergeCell ref="F113:G113"/>
    <mergeCell ref="B114:E114"/>
    <mergeCell ref="F114:G114"/>
    <mergeCell ref="B111:E111"/>
    <mergeCell ref="F111:G111"/>
    <mergeCell ref="B112:E112"/>
    <mergeCell ref="F112:G112"/>
    <mergeCell ref="C121:E121"/>
    <mergeCell ref="F121:G121"/>
    <mergeCell ref="C122:E122"/>
    <mergeCell ref="F122:G122"/>
    <mergeCell ref="C115:K116"/>
    <mergeCell ref="C119:E119"/>
    <mergeCell ref="F119:G119"/>
    <mergeCell ref="C120:E120"/>
    <mergeCell ref="F120:G120"/>
    <mergeCell ref="C125:E125"/>
    <mergeCell ref="C126:E126"/>
    <mergeCell ref="C127:E127"/>
    <mergeCell ref="C128:E128"/>
    <mergeCell ref="C123:E123"/>
    <mergeCell ref="F123:G123"/>
    <mergeCell ref="C124:E124"/>
    <mergeCell ref="F124:G124"/>
    <mergeCell ref="C135:E135"/>
    <mergeCell ref="F135:G135"/>
    <mergeCell ref="C136:E136"/>
    <mergeCell ref="F136:G136"/>
    <mergeCell ref="C129:D129"/>
    <mergeCell ref="C130:D130"/>
    <mergeCell ref="C134:E134"/>
    <mergeCell ref="F134:G134"/>
    <mergeCell ref="C139:E139"/>
    <mergeCell ref="F139:G139"/>
    <mergeCell ref="C140:E140"/>
    <mergeCell ref="C141:E141"/>
    <mergeCell ref="C137:E137"/>
    <mergeCell ref="F137:G137"/>
    <mergeCell ref="C138:E138"/>
    <mergeCell ref="F138:G138"/>
    <mergeCell ref="C149:E149"/>
    <mergeCell ref="F149:G149"/>
    <mergeCell ref="C150:E150"/>
    <mergeCell ref="F150:G150"/>
    <mergeCell ref="C142:E142"/>
    <mergeCell ref="C143:E143"/>
    <mergeCell ref="C144:D144"/>
    <mergeCell ref="C145:D145"/>
    <mergeCell ref="C153:E153"/>
    <mergeCell ref="F153:G153"/>
    <mergeCell ref="C154:E154"/>
    <mergeCell ref="F154:G154"/>
    <mergeCell ref="C151:E151"/>
    <mergeCell ref="F151:G151"/>
    <mergeCell ref="C152:E152"/>
    <mergeCell ref="F152:G152"/>
    <mergeCell ref="C159:D159"/>
    <mergeCell ref="C160:D160"/>
    <mergeCell ref="C164:E164"/>
    <mergeCell ref="F164:G164"/>
    <mergeCell ref="C155:E155"/>
    <mergeCell ref="C156:E156"/>
    <mergeCell ref="C157:E157"/>
    <mergeCell ref="C158:E158"/>
    <mergeCell ref="C167:E167"/>
    <mergeCell ref="F167:G167"/>
    <mergeCell ref="C168:E168"/>
    <mergeCell ref="F168:G168"/>
    <mergeCell ref="C165:E165"/>
    <mergeCell ref="F165:G165"/>
    <mergeCell ref="C166:E166"/>
    <mergeCell ref="F166:G166"/>
    <mergeCell ref="C172:E172"/>
    <mergeCell ref="C173:E173"/>
    <mergeCell ref="C174:D174"/>
    <mergeCell ref="C175:D175"/>
    <mergeCell ref="C169:E169"/>
    <mergeCell ref="F169:G169"/>
    <mergeCell ref="C170:E170"/>
    <mergeCell ref="C171:E171"/>
    <mergeCell ref="C181:E181"/>
    <mergeCell ref="F181:G181"/>
    <mergeCell ref="C182:E182"/>
    <mergeCell ref="F182:G182"/>
    <mergeCell ref="C179:E179"/>
    <mergeCell ref="F179:G179"/>
    <mergeCell ref="C180:E180"/>
    <mergeCell ref="F180:G180"/>
    <mergeCell ref="C185:E185"/>
    <mergeCell ref="C186:E186"/>
    <mergeCell ref="C187:E187"/>
    <mergeCell ref="C188:E188"/>
    <mergeCell ref="C183:E183"/>
    <mergeCell ref="F183:G183"/>
    <mergeCell ref="C184:E184"/>
    <mergeCell ref="F184:G184"/>
    <mergeCell ref="B195:E195"/>
    <mergeCell ref="F195:G195"/>
    <mergeCell ref="B196:E196"/>
    <mergeCell ref="F196:G196"/>
    <mergeCell ref="C189:D189"/>
    <mergeCell ref="C190:D190"/>
    <mergeCell ref="B194:E194"/>
    <mergeCell ref="F194:G194"/>
    <mergeCell ref="B199:E199"/>
    <mergeCell ref="F199:G199"/>
    <mergeCell ref="B200:E200"/>
    <mergeCell ref="F200:G200"/>
    <mergeCell ref="B197:E197"/>
    <mergeCell ref="F197:G197"/>
    <mergeCell ref="B198:E198"/>
    <mergeCell ref="F198:G198"/>
    <mergeCell ref="A205:C205"/>
    <mergeCell ref="D205:K205"/>
    <mergeCell ref="B207:E207"/>
    <mergeCell ref="F207:G207"/>
    <mergeCell ref="B201:E201"/>
    <mergeCell ref="F201:G201"/>
    <mergeCell ref="B202:E202"/>
    <mergeCell ref="F202:G202"/>
    <mergeCell ref="B210:E210"/>
    <mergeCell ref="F210:G210"/>
    <mergeCell ref="B211:E211"/>
    <mergeCell ref="F211:G211"/>
    <mergeCell ref="B208:E208"/>
    <mergeCell ref="F208:G208"/>
    <mergeCell ref="B209:E209"/>
    <mergeCell ref="F209:G209"/>
    <mergeCell ref="B214:E214"/>
    <mergeCell ref="F214:G214"/>
    <mergeCell ref="B215:E215"/>
    <mergeCell ref="F215:G215"/>
    <mergeCell ref="B212:E212"/>
    <mergeCell ref="F212:G212"/>
    <mergeCell ref="B213:E213"/>
    <mergeCell ref="F213:G213"/>
    <mergeCell ref="E221:F221"/>
    <mergeCell ref="G221:I221"/>
    <mergeCell ref="C222:E222"/>
    <mergeCell ref="F216:G216"/>
    <mergeCell ref="E218:F218"/>
    <mergeCell ref="G218:I218"/>
    <mergeCell ref="C219:E219"/>
  </mergeCells>
  <printOptions/>
  <pageMargins left="0.5905511811023623" right="0.1968503937007874" top="0.5905511811023623" bottom="0.5905511811023623" header="0.3937007874015748" footer="0.31496062992125984"/>
  <pageSetup fitToHeight="0" fitToWidth="1" horizontalDpi="600" verticalDpi="600" orientation="portrait" paperSize="9" scale="63" r:id="rId1"/>
  <headerFooter alignWithMargins="0">
    <oddHeader>&amp;L&amp;"Arial Cyr"&amp;7"Smeta.ru  (495) 974-1589"</oddHeader>
    <oddFooter>&amp;R&amp;"Arial Cyr,обычный"&amp;7&amp;UСтраница &amp;P из &amp;N</oddFooter>
  </headerFooter>
  <rowBreaks count="1" manualBreakCount="1">
    <brk id="2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2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18661</v>
      </c>
    </row>
    <row r="12" spans="1:103" ht="12.75">
      <c r="A12" s="1">
        <v>1</v>
      </c>
      <c r="B12" s="1">
        <v>1</v>
      </c>
      <c r="C12" s="1">
        <v>0</v>
      </c>
      <c r="D12" s="1">
        <f>ROW(A175)</f>
        <v>175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3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16151255</v>
      </c>
      <c r="BE12" s="1" t="s">
        <v>6</v>
      </c>
      <c r="BF12" s="1" t="s">
        <v>7</v>
      </c>
      <c r="BG12" s="1">
        <v>9499368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-1</v>
      </c>
      <c r="BQ12" s="1"/>
      <c r="BR12" s="1">
        <v>3</v>
      </c>
      <c r="BS12" s="1"/>
      <c r="BT12" s="1">
        <v>0</v>
      </c>
      <c r="BU12" s="1">
        <v>1</v>
      </c>
      <c r="BV12" s="1">
        <v>0</v>
      </c>
      <c r="BW12" s="1">
        <v>0</v>
      </c>
      <c r="BX12" s="1">
        <v>0</v>
      </c>
      <c r="BY12" s="1">
        <v>1</v>
      </c>
      <c r="BZ12" s="1">
        <v>0</v>
      </c>
      <c r="CA12" s="1">
        <v>13893232</v>
      </c>
      <c r="CB12" s="1">
        <v>13893227</v>
      </c>
      <c r="CC12" s="1">
        <v>13893225</v>
      </c>
      <c r="CD12" s="1">
        <v>13893223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14991066</v>
      </c>
      <c r="CL12" s="1" t="s">
        <v>8</v>
      </c>
      <c r="CM12" s="1" t="s">
        <v>9</v>
      </c>
      <c r="CN12" s="1" t="s">
        <v>10</v>
      </c>
      <c r="CO12" s="1" t="s">
        <v>10</v>
      </c>
      <c r="CP12" s="1" t="s">
        <v>11</v>
      </c>
      <c r="CQ12" s="1" t="s">
        <v>12</v>
      </c>
      <c r="CR12" s="1" t="s">
        <v>13</v>
      </c>
      <c r="CS12" s="1">
        <v>6895400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8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B175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Реконстр.крыши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42105.507</v>
      </c>
      <c r="P18" s="2">
        <f t="shared" si="0"/>
        <v>37705.196</v>
      </c>
      <c r="Q18" s="2">
        <f t="shared" si="0"/>
        <v>1529.821</v>
      </c>
      <c r="R18" s="2">
        <f t="shared" si="0"/>
        <v>70.803</v>
      </c>
      <c r="S18" s="2">
        <f t="shared" si="0"/>
        <v>2870.49</v>
      </c>
      <c r="T18" s="2">
        <f t="shared" si="0"/>
        <v>0</v>
      </c>
      <c r="U18" s="2">
        <f t="shared" si="0"/>
        <v>449.118</v>
      </c>
      <c r="V18" s="2">
        <f t="shared" si="0"/>
        <v>6.632</v>
      </c>
      <c r="W18" s="2">
        <f t="shared" si="0"/>
        <v>0</v>
      </c>
      <c r="X18" s="2">
        <f t="shared" si="0"/>
        <v>3482.076</v>
      </c>
      <c r="Y18" s="2">
        <f t="shared" si="0"/>
        <v>1865.868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ROW(A132)</f>
        <v>132</v>
      </c>
      <c r="E20" s="1"/>
      <c r="F20" s="1" t="s">
        <v>14</v>
      </c>
      <c r="G20" s="1" t="s">
        <v>15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16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B132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Реконструкция крыши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42105.507</v>
      </c>
      <c r="P22" s="2">
        <f t="shared" si="1"/>
        <v>37705.196</v>
      </c>
      <c r="Q22" s="2">
        <f t="shared" si="1"/>
        <v>1529.821</v>
      </c>
      <c r="R22" s="2">
        <f t="shared" si="1"/>
        <v>70.803</v>
      </c>
      <c r="S22" s="2">
        <f t="shared" si="1"/>
        <v>2870.49</v>
      </c>
      <c r="T22" s="2">
        <f t="shared" si="1"/>
        <v>0</v>
      </c>
      <c r="U22" s="2">
        <f t="shared" si="1"/>
        <v>449.118</v>
      </c>
      <c r="V22" s="2">
        <f t="shared" si="1"/>
        <v>6.632</v>
      </c>
      <c r="W22" s="2">
        <f t="shared" si="1"/>
        <v>0</v>
      </c>
      <c r="X22" s="2">
        <f t="shared" si="1"/>
        <v>3482.076</v>
      </c>
      <c r="Y22" s="2">
        <f t="shared" si="1"/>
        <v>1865.868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</row>
    <row r="23" ht="12.75">
      <c r="G23">
        <v>0</v>
      </c>
    </row>
    <row r="24" spans="1:59" ht="12.75">
      <c r="A24" s="1">
        <v>4</v>
      </c>
      <c r="B24" s="1">
        <v>1</v>
      </c>
      <c r="C24" s="1"/>
      <c r="D24" s="1">
        <f>ROW(A36)</f>
        <v>36</v>
      </c>
      <c r="E24" s="1"/>
      <c r="F24" s="1" t="s">
        <v>17</v>
      </c>
      <c r="G24" s="1" t="s">
        <v>18</v>
      </c>
      <c r="H24" s="1"/>
      <c r="I24" s="1"/>
      <c r="J24" s="1"/>
      <c r="K24" s="1"/>
      <c r="L24" s="1"/>
      <c r="M24" s="1"/>
      <c r="N24" s="1" t="s">
        <v>3</v>
      </c>
      <c r="O24" s="1"/>
      <c r="P24" s="1"/>
      <c r="Q24" s="1"/>
      <c r="R24" s="1" t="s">
        <v>3</v>
      </c>
      <c r="S24" s="1" t="s">
        <v>3</v>
      </c>
      <c r="T24" s="1" t="s">
        <v>3</v>
      </c>
      <c r="U24" s="1" t="s">
        <v>3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BE24" t="s">
        <v>19</v>
      </c>
      <c r="BF24">
        <v>0</v>
      </c>
      <c r="BG24">
        <v>0</v>
      </c>
    </row>
    <row r="26" spans="1:39" ht="12.75">
      <c r="A26" s="2">
        <v>52</v>
      </c>
      <c r="B26" s="2">
        <f aca="true" t="shared" si="2" ref="B26:AM26">B36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Временное крепление стропильной системы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41012.484</v>
      </c>
      <c r="P26" s="2">
        <f t="shared" si="2"/>
        <v>37705.196</v>
      </c>
      <c r="Q26" s="2">
        <f t="shared" si="2"/>
        <v>1098.981</v>
      </c>
      <c r="R26" s="2">
        <f t="shared" si="2"/>
        <v>43.775</v>
      </c>
      <c r="S26" s="2">
        <f t="shared" si="2"/>
        <v>2208.307</v>
      </c>
      <c r="T26" s="2">
        <f t="shared" si="2"/>
        <v>0</v>
      </c>
      <c r="U26" s="2">
        <f t="shared" si="2"/>
        <v>359.565</v>
      </c>
      <c r="V26" s="2">
        <f t="shared" si="2"/>
        <v>3.999</v>
      </c>
      <c r="W26" s="2">
        <f t="shared" si="2"/>
        <v>0</v>
      </c>
      <c r="X26" s="2">
        <f t="shared" si="2"/>
        <v>2666.021</v>
      </c>
      <c r="Y26" s="2">
        <f t="shared" si="2"/>
        <v>1427.375</v>
      </c>
      <c r="Z26" s="2">
        <f t="shared" si="2"/>
        <v>0</v>
      </c>
      <c r="AA26" s="2">
        <f t="shared" si="2"/>
        <v>0</v>
      </c>
      <c r="AB26" s="2">
        <f t="shared" si="2"/>
        <v>41012.484</v>
      </c>
      <c r="AC26" s="2">
        <f t="shared" si="2"/>
        <v>37705.196</v>
      </c>
      <c r="AD26" s="2">
        <f t="shared" si="2"/>
        <v>1098.981</v>
      </c>
      <c r="AE26" s="2">
        <f t="shared" si="2"/>
        <v>43.775</v>
      </c>
      <c r="AF26" s="2">
        <f t="shared" si="2"/>
        <v>2208.307</v>
      </c>
      <c r="AG26" s="2">
        <f t="shared" si="2"/>
        <v>0</v>
      </c>
      <c r="AH26" s="2">
        <f t="shared" si="2"/>
        <v>359.565</v>
      </c>
      <c r="AI26" s="2">
        <f t="shared" si="2"/>
        <v>3.999</v>
      </c>
      <c r="AJ26" s="2">
        <f t="shared" si="2"/>
        <v>0</v>
      </c>
      <c r="AK26" s="2">
        <f t="shared" si="2"/>
        <v>2666.021</v>
      </c>
      <c r="AL26" s="2">
        <f t="shared" si="2"/>
        <v>1427.375</v>
      </c>
      <c r="AM26" s="2">
        <f t="shared" si="2"/>
        <v>0</v>
      </c>
    </row>
    <row r="28" spans="1:155" ht="12.75">
      <c r="A28">
        <v>17</v>
      </c>
      <c r="B28">
        <v>1</v>
      </c>
      <c r="C28">
        <f>ROW(SmtRes!A13)</f>
        <v>13</v>
      </c>
      <c r="D28">
        <f>ROW(EtalonRes!A13)</f>
        <v>13</v>
      </c>
      <c r="E28" t="s">
        <v>20</v>
      </c>
      <c r="F28" t="s">
        <v>21</v>
      </c>
      <c r="G28" t="s">
        <v>22</v>
      </c>
      <c r="H28" t="s">
        <v>23</v>
      </c>
      <c r="I28">
        <f>0.08+0.28+0.59+0.5+0.23+0.03+0.08</f>
        <v>1.79</v>
      </c>
      <c r="J28">
        <v>0</v>
      </c>
      <c r="O28">
        <f aca="true" t="shared" si="3" ref="O28:O34">ROUND(CP28,3)</f>
        <v>4035.087</v>
      </c>
      <c r="P28">
        <f aca="true" t="shared" si="4" ref="P28:P34">ROUND(CQ28*I28,3)</f>
        <v>3654.531</v>
      </c>
      <c r="Q28">
        <f aca="true" t="shared" si="5" ref="Q28:Q34">ROUND(CR28*I28,3)</f>
        <v>90.648</v>
      </c>
      <c r="R28">
        <f aca="true" t="shared" si="6" ref="R28:R34">ROUND(CS28*I28,3)</f>
        <v>2.943</v>
      </c>
      <c r="S28">
        <f aca="true" t="shared" si="7" ref="S28:S34">ROUND(CT28*I28,3)</f>
        <v>289.908</v>
      </c>
      <c r="T28">
        <f aca="true" t="shared" si="8" ref="T28:T34">ROUND(CU28*I28,3)</f>
        <v>0</v>
      </c>
      <c r="U28">
        <f aca="true" t="shared" si="9" ref="U28:U34">CV28*I28</f>
        <v>49.589265</v>
      </c>
      <c r="V28">
        <f aca="true" t="shared" si="10" ref="V28:V34">CW28*I28</f>
        <v>0.2685</v>
      </c>
      <c r="W28">
        <f aca="true" t="shared" si="11" ref="W28:W34">ROUND(CX28*I28,3)</f>
        <v>0</v>
      </c>
      <c r="X28">
        <f aca="true" t="shared" si="12" ref="X28:Y34">ROUND(CY28,3)</f>
        <v>345.564</v>
      </c>
      <c r="Y28">
        <f t="shared" si="12"/>
        <v>184.496</v>
      </c>
      <c r="AA28">
        <v>0</v>
      </c>
      <c r="AB28">
        <f aca="true" t="shared" si="13" ref="AB28:AB34">(AC28+AD28+AF28)</f>
        <v>2309.985</v>
      </c>
      <c r="AC28">
        <f aca="true" t="shared" si="14" ref="AC28:AC34">(ES28)</f>
        <v>2062.26</v>
      </c>
      <c r="AD28">
        <f aca="true" t="shared" si="15" ref="AD28:AD33">((ET28*1.25))</f>
        <v>47.775</v>
      </c>
      <c r="AE28">
        <f aca="true" t="shared" si="16" ref="AE28:AF34">(EU28)</f>
        <v>2.03</v>
      </c>
      <c r="AF28">
        <f t="shared" si="16"/>
        <v>199.95</v>
      </c>
      <c r="AG28">
        <f aca="true" t="shared" si="17" ref="AG28:AG34">(AP28)</f>
        <v>0</v>
      </c>
      <c r="AH28">
        <f aca="true" t="shared" si="18" ref="AH28:AH33">((EW28*1.15))</f>
        <v>27.7035</v>
      </c>
      <c r="AI28">
        <f aca="true" t="shared" si="19" ref="AI28:AI34">(EX28)</f>
        <v>0.15</v>
      </c>
      <c r="AJ28">
        <f aca="true" t="shared" si="20" ref="AJ28:AJ34">(AS28)</f>
        <v>0</v>
      </c>
      <c r="AK28">
        <v>2300.43</v>
      </c>
      <c r="AL28">
        <v>2062.26</v>
      </c>
      <c r="AM28">
        <v>38.22</v>
      </c>
      <c r="AN28">
        <v>2.03</v>
      </c>
      <c r="AO28">
        <v>199.95</v>
      </c>
      <c r="AP28">
        <v>0</v>
      </c>
      <c r="AQ28">
        <v>24.09</v>
      </c>
      <c r="AR28">
        <v>0.15</v>
      </c>
      <c r="AS28">
        <v>0</v>
      </c>
      <c r="AT28">
        <f aca="true" t="shared" si="21" ref="AT28:AU34">BZ28</f>
        <v>118</v>
      </c>
      <c r="AU28">
        <f t="shared" si="21"/>
        <v>63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0.81</v>
      </c>
      <c r="BB28">
        <v>1.06</v>
      </c>
      <c r="BC28">
        <v>0.99</v>
      </c>
      <c r="BH28">
        <v>0</v>
      </c>
      <c r="BI28">
        <v>1</v>
      </c>
      <c r="BJ28" t="s">
        <v>24</v>
      </c>
      <c r="BM28">
        <v>16</v>
      </c>
      <c r="BN28">
        <v>0</v>
      </c>
      <c r="BP28">
        <v>0</v>
      </c>
      <c r="BQ28">
        <v>2</v>
      </c>
      <c r="BR28">
        <v>0</v>
      </c>
      <c r="BS28">
        <v>0.81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118</v>
      </c>
      <c r="CA28">
        <v>63</v>
      </c>
      <c r="CF28">
        <v>0</v>
      </c>
      <c r="CG28">
        <v>0</v>
      </c>
      <c r="CM28">
        <v>0</v>
      </c>
      <c r="CO28">
        <v>0</v>
      </c>
      <c r="CP28">
        <f aca="true" t="shared" si="22" ref="CP28:CP34">(P28+Q28+S28)</f>
        <v>4035.087</v>
      </c>
      <c r="CQ28">
        <f aca="true" t="shared" si="23" ref="CQ28:CQ34">(AC28)*BC28</f>
        <v>2041.6374000000003</v>
      </c>
      <c r="CR28">
        <f aca="true" t="shared" si="24" ref="CR28:CR34">(AD28)*BB28</f>
        <v>50.6415</v>
      </c>
      <c r="CS28">
        <f aca="true" t="shared" si="25" ref="CS28:CS34">(AE28)*BS28</f>
        <v>1.6442999999999999</v>
      </c>
      <c r="CT28">
        <f aca="true" t="shared" si="26" ref="CT28:CT34">(AF28)*BA28</f>
        <v>161.9595</v>
      </c>
      <c r="CU28">
        <f aca="true" t="shared" si="27" ref="CU28:CX34">(AG28)*BT28</f>
        <v>0</v>
      </c>
      <c r="CV28">
        <f t="shared" si="27"/>
        <v>27.7035</v>
      </c>
      <c r="CW28">
        <f t="shared" si="27"/>
        <v>0.15</v>
      </c>
      <c r="CX28">
        <f t="shared" si="27"/>
        <v>0</v>
      </c>
      <c r="CY28">
        <f aca="true" t="shared" si="28" ref="CY28:CY34">(((S28+R28)*AT28)/100)</f>
        <v>345.56417999999996</v>
      </c>
      <c r="CZ28">
        <f aca="true" t="shared" si="29" ref="CZ28:CZ34">(((S28+R28)*AU28)/100)</f>
        <v>184.49613000000002</v>
      </c>
      <c r="DE28" t="s">
        <v>25</v>
      </c>
      <c r="DI28" t="s">
        <v>26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1007</v>
      </c>
      <c r="DV28" t="s">
        <v>23</v>
      </c>
      <c r="DW28" t="s">
        <v>27</v>
      </c>
      <c r="DX28">
        <v>1</v>
      </c>
      <c r="EE28">
        <v>9499384</v>
      </c>
      <c r="EF28">
        <v>2</v>
      </c>
      <c r="EG28" t="s">
        <v>28</v>
      </c>
      <c r="EH28">
        <v>0</v>
      </c>
      <c r="EJ28">
        <v>1</v>
      </c>
      <c r="EK28">
        <v>16</v>
      </c>
      <c r="EL28" t="s">
        <v>29</v>
      </c>
      <c r="EM28" t="s">
        <v>30</v>
      </c>
      <c r="EP28" t="s">
        <v>31</v>
      </c>
      <c r="EQ28">
        <v>512</v>
      </c>
      <c r="ER28">
        <v>2300.43</v>
      </c>
      <c r="ES28">
        <v>2062.26</v>
      </c>
      <c r="ET28">
        <v>38.22</v>
      </c>
      <c r="EU28">
        <v>2.03</v>
      </c>
      <c r="EV28">
        <v>199.95</v>
      </c>
      <c r="EW28">
        <v>24.09</v>
      </c>
      <c r="EX28">
        <v>0.15</v>
      </c>
      <c r="EY28">
        <v>0</v>
      </c>
    </row>
    <row r="29" spans="1:155" ht="12.75">
      <c r="A29">
        <v>17</v>
      </c>
      <c r="B29">
        <v>1</v>
      </c>
      <c r="C29">
        <f>ROW(SmtRes!A26)</f>
        <v>26</v>
      </c>
      <c r="D29">
        <f>ROW(EtalonRes!A26)</f>
        <v>26</v>
      </c>
      <c r="E29" t="s">
        <v>32</v>
      </c>
      <c r="F29" t="s">
        <v>21</v>
      </c>
      <c r="G29" t="s">
        <v>33</v>
      </c>
      <c r="H29" t="s">
        <v>23</v>
      </c>
      <c r="I29">
        <f>1.45+1.82+0.65+0.6</f>
        <v>4.52</v>
      </c>
      <c r="J29">
        <v>0</v>
      </c>
      <c r="O29">
        <f t="shared" si="3"/>
        <v>10189.158</v>
      </c>
      <c r="P29">
        <f t="shared" si="4"/>
        <v>9228.201</v>
      </c>
      <c r="Q29">
        <f t="shared" si="5"/>
        <v>228.9</v>
      </c>
      <c r="R29">
        <f t="shared" si="6"/>
        <v>7.432</v>
      </c>
      <c r="S29">
        <f t="shared" si="7"/>
        <v>732.057</v>
      </c>
      <c r="T29">
        <f t="shared" si="8"/>
        <v>0</v>
      </c>
      <c r="U29">
        <f t="shared" si="9"/>
        <v>125.21981999999998</v>
      </c>
      <c r="V29">
        <f t="shared" si="10"/>
        <v>0.6779999999999999</v>
      </c>
      <c r="W29">
        <f t="shared" si="11"/>
        <v>0</v>
      </c>
      <c r="X29">
        <f t="shared" si="12"/>
        <v>872.597</v>
      </c>
      <c r="Y29">
        <f t="shared" si="12"/>
        <v>465.878</v>
      </c>
      <c r="AA29">
        <v>0</v>
      </c>
      <c r="AB29">
        <f t="shared" si="13"/>
        <v>2309.985</v>
      </c>
      <c r="AC29">
        <f t="shared" si="14"/>
        <v>2062.26</v>
      </c>
      <c r="AD29">
        <f t="shared" si="15"/>
        <v>47.775</v>
      </c>
      <c r="AE29">
        <f t="shared" si="16"/>
        <v>2.03</v>
      </c>
      <c r="AF29">
        <f t="shared" si="16"/>
        <v>199.95</v>
      </c>
      <c r="AG29">
        <f t="shared" si="17"/>
        <v>0</v>
      </c>
      <c r="AH29">
        <f t="shared" si="18"/>
        <v>27.7035</v>
      </c>
      <c r="AI29">
        <f t="shared" si="19"/>
        <v>0.15</v>
      </c>
      <c r="AJ29">
        <f t="shared" si="20"/>
        <v>0</v>
      </c>
      <c r="AK29">
        <v>2300.43</v>
      </c>
      <c r="AL29">
        <v>2062.26</v>
      </c>
      <c r="AM29">
        <v>38.22</v>
      </c>
      <c r="AN29">
        <v>2.03</v>
      </c>
      <c r="AO29">
        <v>199.95</v>
      </c>
      <c r="AP29">
        <v>0</v>
      </c>
      <c r="AQ29">
        <v>24.09</v>
      </c>
      <c r="AR29">
        <v>0.15</v>
      </c>
      <c r="AS29">
        <v>0</v>
      </c>
      <c r="AT29">
        <f t="shared" si="21"/>
        <v>118</v>
      </c>
      <c r="AU29">
        <f t="shared" si="21"/>
        <v>63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0.81</v>
      </c>
      <c r="BB29">
        <v>1.06</v>
      </c>
      <c r="BC29">
        <v>0.99</v>
      </c>
      <c r="BH29">
        <v>0</v>
      </c>
      <c r="BI29">
        <v>1</v>
      </c>
      <c r="BJ29" t="s">
        <v>24</v>
      </c>
      <c r="BM29">
        <v>16</v>
      </c>
      <c r="BN29">
        <v>0</v>
      </c>
      <c r="BP29">
        <v>0</v>
      </c>
      <c r="BQ29">
        <v>2</v>
      </c>
      <c r="BR29">
        <v>0</v>
      </c>
      <c r="BS29">
        <v>0.81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118</v>
      </c>
      <c r="CA29">
        <v>63</v>
      </c>
      <c r="CF29">
        <v>0</v>
      </c>
      <c r="CG29">
        <v>0</v>
      </c>
      <c r="CM29">
        <v>0</v>
      </c>
      <c r="CO29">
        <v>0</v>
      </c>
      <c r="CP29">
        <f t="shared" si="22"/>
        <v>10189.158</v>
      </c>
      <c r="CQ29">
        <f t="shared" si="23"/>
        <v>2041.6374000000003</v>
      </c>
      <c r="CR29">
        <f t="shared" si="24"/>
        <v>50.6415</v>
      </c>
      <c r="CS29">
        <f t="shared" si="25"/>
        <v>1.6442999999999999</v>
      </c>
      <c r="CT29">
        <f t="shared" si="26"/>
        <v>161.9595</v>
      </c>
      <c r="CU29">
        <f t="shared" si="27"/>
        <v>0</v>
      </c>
      <c r="CV29">
        <f t="shared" si="27"/>
        <v>27.7035</v>
      </c>
      <c r="CW29">
        <f t="shared" si="27"/>
        <v>0.15</v>
      </c>
      <c r="CX29">
        <f t="shared" si="27"/>
        <v>0</v>
      </c>
      <c r="CY29">
        <f t="shared" si="28"/>
        <v>872.59702</v>
      </c>
      <c r="CZ29">
        <f t="shared" si="29"/>
        <v>465.87807</v>
      </c>
      <c r="DE29" t="s">
        <v>25</v>
      </c>
      <c r="DI29" t="s">
        <v>26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1007</v>
      </c>
      <c r="DV29" t="s">
        <v>23</v>
      </c>
      <c r="DW29" t="s">
        <v>27</v>
      </c>
      <c r="DX29">
        <v>1</v>
      </c>
      <c r="EE29">
        <v>9499384</v>
      </c>
      <c r="EF29">
        <v>2</v>
      </c>
      <c r="EG29" t="s">
        <v>28</v>
      </c>
      <c r="EH29">
        <v>0</v>
      </c>
      <c r="EJ29">
        <v>1</v>
      </c>
      <c r="EK29">
        <v>16</v>
      </c>
      <c r="EL29" t="s">
        <v>29</v>
      </c>
      <c r="EM29" t="s">
        <v>30</v>
      </c>
      <c r="EP29" t="s">
        <v>31</v>
      </c>
      <c r="EQ29">
        <v>512</v>
      </c>
      <c r="ER29">
        <v>2300.43</v>
      </c>
      <c r="ES29">
        <v>2062.26</v>
      </c>
      <c r="ET29">
        <v>38.22</v>
      </c>
      <c r="EU29">
        <v>2.03</v>
      </c>
      <c r="EV29">
        <v>199.95</v>
      </c>
      <c r="EW29">
        <v>24.09</v>
      </c>
      <c r="EX29">
        <v>0.15</v>
      </c>
      <c r="EY29">
        <v>0</v>
      </c>
    </row>
    <row r="30" spans="1:155" ht="12.75">
      <c r="A30">
        <v>17</v>
      </c>
      <c r="B30">
        <v>1</v>
      </c>
      <c r="C30">
        <f>ROW(SmtRes!A36)</f>
        <v>36</v>
      </c>
      <c r="D30">
        <f>ROW(EtalonRes!A36)</f>
        <v>36</v>
      </c>
      <c r="E30" t="s">
        <v>34</v>
      </c>
      <c r="F30" t="s">
        <v>35</v>
      </c>
      <c r="G30" t="s">
        <v>36</v>
      </c>
      <c r="H30" t="s">
        <v>23</v>
      </c>
      <c r="I30">
        <f>1.25+0.09+0.01+0.04</f>
        <v>1.3900000000000001</v>
      </c>
      <c r="J30">
        <v>0</v>
      </c>
      <c r="O30">
        <f t="shared" si="3"/>
        <v>2705.439</v>
      </c>
      <c r="P30">
        <f t="shared" si="4"/>
        <v>2477.641</v>
      </c>
      <c r="Q30">
        <f t="shared" si="5"/>
        <v>64.903</v>
      </c>
      <c r="R30">
        <f t="shared" si="6"/>
        <v>2.286</v>
      </c>
      <c r="S30">
        <f t="shared" si="7"/>
        <v>162.895</v>
      </c>
      <c r="T30">
        <f t="shared" si="8"/>
        <v>0</v>
      </c>
      <c r="U30">
        <f t="shared" si="9"/>
        <v>24.04144</v>
      </c>
      <c r="V30">
        <f t="shared" si="10"/>
        <v>0.20850000000000002</v>
      </c>
      <c r="W30">
        <f t="shared" si="11"/>
        <v>0</v>
      </c>
      <c r="X30">
        <f t="shared" si="12"/>
        <v>194.914</v>
      </c>
      <c r="Y30">
        <f t="shared" si="12"/>
        <v>104.064</v>
      </c>
      <c r="AA30">
        <v>0</v>
      </c>
      <c r="AB30">
        <f t="shared" si="13"/>
        <v>1989.21</v>
      </c>
      <c r="AC30">
        <f t="shared" si="14"/>
        <v>1800.48</v>
      </c>
      <c r="AD30">
        <f t="shared" si="15"/>
        <v>44.050000000000004</v>
      </c>
      <c r="AE30">
        <f t="shared" si="16"/>
        <v>2.03</v>
      </c>
      <c r="AF30">
        <f t="shared" si="16"/>
        <v>144.68</v>
      </c>
      <c r="AG30">
        <f t="shared" si="17"/>
        <v>0</v>
      </c>
      <c r="AH30">
        <f t="shared" si="18"/>
        <v>17.296</v>
      </c>
      <c r="AI30">
        <f t="shared" si="19"/>
        <v>0.15</v>
      </c>
      <c r="AJ30">
        <f t="shared" si="20"/>
        <v>0</v>
      </c>
      <c r="AK30">
        <v>1980.4</v>
      </c>
      <c r="AL30">
        <v>1800.48</v>
      </c>
      <c r="AM30">
        <v>35.24</v>
      </c>
      <c r="AN30">
        <v>2.03</v>
      </c>
      <c r="AO30">
        <v>144.68</v>
      </c>
      <c r="AP30">
        <v>0</v>
      </c>
      <c r="AQ30">
        <v>15.04</v>
      </c>
      <c r="AR30">
        <v>0.15</v>
      </c>
      <c r="AS30">
        <v>0</v>
      </c>
      <c r="AT30">
        <f t="shared" si="21"/>
        <v>118</v>
      </c>
      <c r="AU30">
        <f t="shared" si="21"/>
        <v>63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0.81</v>
      </c>
      <c r="BB30">
        <v>1.06</v>
      </c>
      <c r="BC30">
        <v>0.99</v>
      </c>
      <c r="BH30">
        <v>0</v>
      </c>
      <c r="BI30">
        <v>1</v>
      </c>
      <c r="BJ30" t="s">
        <v>37</v>
      </c>
      <c r="BM30">
        <v>16</v>
      </c>
      <c r="BN30">
        <v>0</v>
      </c>
      <c r="BP30">
        <v>0</v>
      </c>
      <c r="BQ30">
        <v>2</v>
      </c>
      <c r="BR30">
        <v>0</v>
      </c>
      <c r="BS30">
        <v>0.81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118</v>
      </c>
      <c r="CA30">
        <v>63</v>
      </c>
      <c r="CF30">
        <v>0</v>
      </c>
      <c r="CG30">
        <v>0</v>
      </c>
      <c r="CM30">
        <v>0</v>
      </c>
      <c r="CO30">
        <v>0</v>
      </c>
      <c r="CP30">
        <f t="shared" si="22"/>
        <v>2705.439</v>
      </c>
      <c r="CQ30">
        <f t="shared" si="23"/>
        <v>1782.4752</v>
      </c>
      <c r="CR30">
        <f t="shared" si="24"/>
        <v>46.693000000000005</v>
      </c>
      <c r="CS30">
        <f t="shared" si="25"/>
        <v>1.6442999999999999</v>
      </c>
      <c r="CT30">
        <f t="shared" si="26"/>
        <v>117.19080000000001</v>
      </c>
      <c r="CU30">
        <f t="shared" si="27"/>
        <v>0</v>
      </c>
      <c r="CV30">
        <f t="shared" si="27"/>
        <v>17.296</v>
      </c>
      <c r="CW30">
        <f t="shared" si="27"/>
        <v>0.15</v>
      </c>
      <c r="CX30">
        <f t="shared" si="27"/>
        <v>0</v>
      </c>
      <c r="CY30">
        <f t="shared" si="28"/>
        <v>194.91358</v>
      </c>
      <c r="CZ30">
        <f t="shared" si="29"/>
        <v>104.06403</v>
      </c>
      <c r="DE30" t="s">
        <v>25</v>
      </c>
      <c r="DI30" t="s">
        <v>26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1007</v>
      </c>
      <c r="DV30" t="s">
        <v>23</v>
      </c>
      <c r="DW30" t="s">
        <v>27</v>
      </c>
      <c r="DX30">
        <v>1</v>
      </c>
      <c r="EE30">
        <v>9499384</v>
      </c>
      <c r="EF30">
        <v>2</v>
      </c>
      <c r="EG30" t="s">
        <v>28</v>
      </c>
      <c r="EH30">
        <v>0</v>
      </c>
      <c r="EJ30">
        <v>1</v>
      </c>
      <c r="EK30">
        <v>16</v>
      </c>
      <c r="EL30" t="s">
        <v>29</v>
      </c>
      <c r="EM30" t="s">
        <v>30</v>
      </c>
      <c r="EP30" t="s">
        <v>38</v>
      </c>
      <c r="EQ30">
        <v>512</v>
      </c>
      <c r="ER30">
        <v>1980.4</v>
      </c>
      <c r="ES30">
        <v>1800.48</v>
      </c>
      <c r="ET30">
        <v>35.24</v>
      </c>
      <c r="EU30">
        <v>2.03</v>
      </c>
      <c r="EV30">
        <v>144.68</v>
      </c>
      <c r="EW30">
        <v>15.04</v>
      </c>
      <c r="EX30">
        <v>0.15</v>
      </c>
      <c r="EY30">
        <v>0</v>
      </c>
    </row>
    <row r="31" spans="1:155" ht="12.75">
      <c r="A31">
        <v>17</v>
      </c>
      <c r="B31">
        <v>1</v>
      </c>
      <c r="C31">
        <f>ROW(SmtRes!A43)</f>
        <v>43</v>
      </c>
      <c r="D31">
        <f>ROW(EtalonRes!A43)</f>
        <v>43</v>
      </c>
      <c r="E31" t="s">
        <v>39</v>
      </c>
      <c r="F31" t="s">
        <v>40</v>
      </c>
      <c r="G31" t="s">
        <v>41</v>
      </c>
      <c r="H31" t="s">
        <v>42</v>
      </c>
      <c r="I31">
        <v>2.4</v>
      </c>
      <c r="J31">
        <v>0</v>
      </c>
      <c r="O31">
        <f t="shared" si="3"/>
        <v>15620.527</v>
      </c>
      <c r="P31">
        <f t="shared" si="4"/>
        <v>14606.603</v>
      </c>
      <c r="Q31">
        <f t="shared" si="5"/>
        <v>486.031</v>
      </c>
      <c r="R31">
        <f t="shared" si="6"/>
        <v>23.367</v>
      </c>
      <c r="S31">
        <f t="shared" si="7"/>
        <v>527.893</v>
      </c>
      <c r="T31">
        <f t="shared" si="8"/>
        <v>0</v>
      </c>
      <c r="U31">
        <f t="shared" si="9"/>
        <v>85.75319999999999</v>
      </c>
      <c r="V31">
        <f t="shared" si="10"/>
        <v>2.136</v>
      </c>
      <c r="W31">
        <f t="shared" si="11"/>
        <v>0</v>
      </c>
      <c r="X31">
        <f t="shared" si="12"/>
        <v>650.487</v>
      </c>
      <c r="Y31">
        <f t="shared" si="12"/>
        <v>347.294</v>
      </c>
      <c r="AA31">
        <v>0</v>
      </c>
      <c r="AB31">
        <f t="shared" si="13"/>
        <v>6610.160000000001</v>
      </c>
      <c r="AC31">
        <f t="shared" si="14"/>
        <v>6147.56</v>
      </c>
      <c r="AD31">
        <f t="shared" si="15"/>
        <v>191.05</v>
      </c>
      <c r="AE31">
        <f t="shared" si="16"/>
        <v>12.02</v>
      </c>
      <c r="AF31">
        <f t="shared" si="16"/>
        <v>271.55</v>
      </c>
      <c r="AG31">
        <f t="shared" si="17"/>
        <v>0</v>
      </c>
      <c r="AH31">
        <f t="shared" si="18"/>
        <v>35.7305</v>
      </c>
      <c r="AI31">
        <f t="shared" si="19"/>
        <v>0.89</v>
      </c>
      <c r="AJ31">
        <f t="shared" si="20"/>
        <v>0</v>
      </c>
      <c r="AK31">
        <v>6571.95</v>
      </c>
      <c r="AL31">
        <v>6147.56</v>
      </c>
      <c r="AM31">
        <v>152.84</v>
      </c>
      <c r="AN31">
        <v>12.02</v>
      </c>
      <c r="AO31">
        <v>271.55</v>
      </c>
      <c r="AP31">
        <v>0</v>
      </c>
      <c r="AQ31">
        <v>31.07</v>
      </c>
      <c r="AR31">
        <v>0.89</v>
      </c>
      <c r="AS31">
        <v>0</v>
      </c>
      <c r="AT31">
        <f t="shared" si="21"/>
        <v>118</v>
      </c>
      <c r="AU31">
        <f t="shared" si="21"/>
        <v>63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0.81</v>
      </c>
      <c r="BB31">
        <v>1.06</v>
      </c>
      <c r="BC31">
        <v>0.99</v>
      </c>
      <c r="BH31">
        <v>0</v>
      </c>
      <c r="BI31">
        <v>1</v>
      </c>
      <c r="BJ31" t="s">
        <v>43</v>
      </c>
      <c r="BM31">
        <v>16</v>
      </c>
      <c r="BN31">
        <v>0</v>
      </c>
      <c r="BP31">
        <v>0</v>
      </c>
      <c r="BQ31">
        <v>2</v>
      </c>
      <c r="BR31">
        <v>0</v>
      </c>
      <c r="BS31">
        <v>0.81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118</v>
      </c>
      <c r="CA31">
        <v>63</v>
      </c>
      <c r="CF31">
        <v>0</v>
      </c>
      <c r="CG31">
        <v>0</v>
      </c>
      <c r="CM31">
        <v>0</v>
      </c>
      <c r="CO31">
        <v>0</v>
      </c>
      <c r="CP31">
        <f t="shared" si="22"/>
        <v>15620.527</v>
      </c>
      <c r="CQ31">
        <f t="shared" si="23"/>
        <v>6086.084400000001</v>
      </c>
      <c r="CR31">
        <f t="shared" si="24"/>
        <v>202.51300000000003</v>
      </c>
      <c r="CS31">
        <f t="shared" si="25"/>
        <v>9.7362</v>
      </c>
      <c r="CT31">
        <f t="shared" si="26"/>
        <v>219.95550000000003</v>
      </c>
      <c r="CU31">
        <f t="shared" si="27"/>
        <v>0</v>
      </c>
      <c r="CV31">
        <f t="shared" si="27"/>
        <v>35.7305</v>
      </c>
      <c r="CW31">
        <f t="shared" si="27"/>
        <v>0.89</v>
      </c>
      <c r="CX31">
        <f t="shared" si="27"/>
        <v>0</v>
      </c>
      <c r="CY31">
        <f t="shared" si="28"/>
        <v>650.4868</v>
      </c>
      <c r="CZ31">
        <f t="shared" si="29"/>
        <v>347.2938</v>
      </c>
      <c r="DE31" t="s">
        <v>25</v>
      </c>
      <c r="DI31" t="s">
        <v>26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1005</v>
      </c>
      <c r="DV31" t="s">
        <v>42</v>
      </c>
      <c r="DW31" t="s">
        <v>44</v>
      </c>
      <c r="DX31">
        <v>100</v>
      </c>
      <c r="EE31">
        <v>9499384</v>
      </c>
      <c r="EF31">
        <v>2</v>
      </c>
      <c r="EG31" t="s">
        <v>28</v>
      </c>
      <c r="EH31">
        <v>0</v>
      </c>
      <c r="EJ31">
        <v>1</v>
      </c>
      <c r="EK31">
        <v>16</v>
      </c>
      <c r="EL31" t="s">
        <v>29</v>
      </c>
      <c r="EM31" t="s">
        <v>30</v>
      </c>
      <c r="EP31" t="s">
        <v>45</v>
      </c>
      <c r="EQ31">
        <v>512</v>
      </c>
      <c r="ER31">
        <v>6571.95</v>
      </c>
      <c r="ES31">
        <v>6147.56</v>
      </c>
      <c r="ET31">
        <v>152.84</v>
      </c>
      <c r="EU31">
        <v>12.02</v>
      </c>
      <c r="EV31">
        <v>271.55</v>
      </c>
      <c r="EW31">
        <v>31.07</v>
      </c>
      <c r="EX31">
        <v>0.89</v>
      </c>
      <c r="EY31">
        <v>0</v>
      </c>
    </row>
    <row r="32" spans="1:155" ht="12.75">
      <c r="A32">
        <v>17</v>
      </c>
      <c r="B32">
        <v>1</v>
      </c>
      <c r="C32">
        <f>ROW(SmtRes!A49)</f>
        <v>49</v>
      </c>
      <c r="D32">
        <f>ROW(EtalonRes!A49)</f>
        <v>49</v>
      </c>
      <c r="E32" t="s">
        <v>46</v>
      </c>
      <c r="F32" t="s">
        <v>47</v>
      </c>
      <c r="G32" t="s">
        <v>48</v>
      </c>
      <c r="H32" t="s">
        <v>42</v>
      </c>
      <c r="I32">
        <v>2.4</v>
      </c>
      <c r="J32">
        <v>0</v>
      </c>
      <c r="O32">
        <f t="shared" si="3"/>
        <v>502.173</v>
      </c>
      <c r="P32">
        <f t="shared" si="4"/>
        <v>409.361</v>
      </c>
      <c r="Q32">
        <f t="shared" si="5"/>
        <v>18.221</v>
      </c>
      <c r="R32">
        <f t="shared" si="6"/>
        <v>0.525</v>
      </c>
      <c r="S32">
        <f t="shared" si="7"/>
        <v>74.591</v>
      </c>
      <c r="T32">
        <f t="shared" si="8"/>
        <v>0</v>
      </c>
      <c r="U32">
        <f t="shared" si="9"/>
        <v>12.116399999999997</v>
      </c>
      <c r="V32">
        <f t="shared" si="10"/>
        <v>0.048</v>
      </c>
      <c r="W32">
        <f t="shared" si="11"/>
        <v>0</v>
      </c>
      <c r="X32">
        <f t="shared" si="12"/>
        <v>88.637</v>
      </c>
      <c r="Y32">
        <f t="shared" si="12"/>
        <v>47.323</v>
      </c>
      <c r="AA32">
        <v>0</v>
      </c>
      <c r="AB32">
        <f t="shared" si="13"/>
        <v>217.8225</v>
      </c>
      <c r="AC32">
        <f t="shared" si="14"/>
        <v>172.29</v>
      </c>
      <c r="AD32">
        <f t="shared" si="15"/>
        <v>7.1625000000000005</v>
      </c>
      <c r="AE32">
        <f t="shared" si="16"/>
        <v>0.27</v>
      </c>
      <c r="AF32">
        <f t="shared" si="16"/>
        <v>38.37</v>
      </c>
      <c r="AG32">
        <f t="shared" si="17"/>
        <v>0</v>
      </c>
      <c r="AH32">
        <f t="shared" si="18"/>
        <v>5.048499999999999</v>
      </c>
      <c r="AI32">
        <f t="shared" si="19"/>
        <v>0.02</v>
      </c>
      <c r="AJ32">
        <f t="shared" si="20"/>
        <v>0</v>
      </c>
      <c r="AK32">
        <v>216.39</v>
      </c>
      <c r="AL32">
        <v>172.29</v>
      </c>
      <c r="AM32">
        <v>5.73</v>
      </c>
      <c r="AN32">
        <v>0.27</v>
      </c>
      <c r="AO32">
        <v>38.37</v>
      </c>
      <c r="AP32">
        <v>0</v>
      </c>
      <c r="AQ32">
        <v>4.39</v>
      </c>
      <c r="AR32">
        <v>0.02</v>
      </c>
      <c r="AS32">
        <v>0</v>
      </c>
      <c r="AT32">
        <f t="shared" si="21"/>
        <v>118</v>
      </c>
      <c r="AU32">
        <f t="shared" si="21"/>
        <v>63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0.81</v>
      </c>
      <c r="BB32">
        <v>1.06</v>
      </c>
      <c r="BC32">
        <v>0.99</v>
      </c>
      <c r="BH32">
        <v>0</v>
      </c>
      <c r="BI32">
        <v>1</v>
      </c>
      <c r="BJ32" t="s">
        <v>49</v>
      </c>
      <c r="BM32">
        <v>16</v>
      </c>
      <c r="BN32">
        <v>0</v>
      </c>
      <c r="BP32">
        <v>0</v>
      </c>
      <c r="BQ32">
        <v>2</v>
      </c>
      <c r="BR32">
        <v>0</v>
      </c>
      <c r="BS32">
        <v>0.81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118</v>
      </c>
      <c r="CA32">
        <v>63</v>
      </c>
      <c r="CF32">
        <v>0</v>
      </c>
      <c r="CG32">
        <v>0</v>
      </c>
      <c r="CM32">
        <v>0</v>
      </c>
      <c r="CO32">
        <v>0</v>
      </c>
      <c r="CP32">
        <f t="shared" si="22"/>
        <v>502.173</v>
      </c>
      <c r="CQ32">
        <f t="shared" si="23"/>
        <v>170.56709999999998</v>
      </c>
      <c r="CR32">
        <f t="shared" si="24"/>
        <v>7.592250000000001</v>
      </c>
      <c r="CS32">
        <f t="shared" si="25"/>
        <v>0.21870000000000003</v>
      </c>
      <c r="CT32">
        <f t="shared" si="26"/>
        <v>31.0797</v>
      </c>
      <c r="CU32">
        <f t="shared" si="27"/>
        <v>0</v>
      </c>
      <c r="CV32">
        <f t="shared" si="27"/>
        <v>5.048499999999999</v>
      </c>
      <c r="CW32">
        <f t="shared" si="27"/>
        <v>0.02</v>
      </c>
      <c r="CX32">
        <f t="shared" si="27"/>
        <v>0</v>
      </c>
      <c r="CY32">
        <f t="shared" si="28"/>
        <v>88.63688</v>
      </c>
      <c r="CZ32">
        <f t="shared" si="29"/>
        <v>47.32308</v>
      </c>
      <c r="DE32" t="s">
        <v>25</v>
      </c>
      <c r="DI32" t="s">
        <v>26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1005</v>
      </c>
      <c r="DV32" t="s">
        <v>42</v>
      </c>
      <c r="DW32" t="s">
        <v>50</v>
      </c>
      <c r="DX32">
        <v>100</v>
      </c>
      <c r="EE32">
        <v>9499384</v>
      </c>
      <c r="EF32">
        <v>2</v>
      </c>
      <c r="EG32" t="s">
        <v>28</v>
      </c>
      <c r="EH32">
        <v>0</v>
      </c>
      <c r="EJ32">
        <v>1</v>
      </c>
      <c r="EK32">
        <v>16</v>
      </c>
      <c r="EL32" t="s">
        <v>29</v>
      </c>
      <c r="EM32" t="s">
        <v>30</v>
      </c>
      <c r="EP32" t="s">
        <v>51</v>
      </c>
      <c r="EQ32">
        <v>512</v>
      </c>
      <c r="ER32">
        <v>216.39</v>
      </c>
      <c r="ES32">
        <v>172.29</v>
      </c>
      <c r="ET32">
        <v>5.73</v>
      </c>
      <c r="EU32">
        <v>0.27</v>
      </c>
      <c r="EV32">
        <v>38.37</v>
      </c>
      <c r="EW32">
        <v>4.39</v>
      </c>
      <c r="EX32">
        <v>0.02</v>
      </c>
      <c r="EY32">
        <v>0</v>
      </c>
    </row>
    <row r="33" spans="1:155" ht="12.75">
      <c r="A33">
        <v>17</v>
      </c>
      <c r="B33">
        <v>1</v>
      </c>
      <c r="C33">
        <f>ROW(SmtRes!A59)</f>
        <v>59</v>
      </c>
      <c r="D33">
        <f>ROW(EtalonRes!A59)</f>
        <v>59</v>
      </c>
      <c r="E33" t="s">
        <v>52</v>
      </c>
      <c r="F33" t="s">
        <v>53</v>
      </c>
      <c r="G33" t="s">
        <v>54</v>
      </c>
      <c r="H33" t="s">
        <v>42</v>
      </c>
      <c r="I33">
        <v>1.2</v>
      </c>
      <c r="J33">
        <v>0</v>
      </c>
      <c r="O33">
        <f t="shared" si="3"/>
        <v>5556.974</v>
      </c>
      <c r="P33">
        <f t="shared" si="4"/>
        <v>4925.733</v>
      </c>
      <c r="Q33">
        <f t="shared" si="5"/>
        <v>210.278</v>
      </c>
      <c r="R33">
        <f t="shared" si="6"/>
        <v>7.222</v>
      </c>
      <c r="S33">
        <f t="shared" si="7"/>
        <v>420.963</v>
      </c>
      <c r="T33">
        <f t="shared" si="8"/>
        <v>0</v>
      </c>
      <c r="U33">
        <f t="shared" si="9"/>
        <v>62.84519999999999</v>
      </c>
      <c r="V33">
        <f t="shared" si="10"/>
        <v>0.66</v>
      </c>
      <c r="W33">
        <f t="shared" si="11"/>
        <v>0</v>
      </c>
      <c r="X33">
        <f t="shared" si="12"/>
        <v>513.822</v>
      </c>
      <c r="Y33">
        <f t="shared" si="12"/>
        <v>278.32</v>
      </c>
      <c r="AA33">
        <v>0</v>
      </c>
      <c r="AB33">
        <f t="shared" si="13"/>
        <v>4744.6425</v>
      </c>
      <c r="AC33">
        <f t="shared" si="14"/>
        <v>4146.24</v>
      </c>
      <c r="AD33">
        <f t="shared" si="15"/>
        <v>165.3125</v>
      </c>
      <c r="AE33">
        <f t="shared" si="16"/>
        <v>7.43</v>
      </c>
      <c r="AF33">
        <f t="shared" si="16"/>
        <v>433.09</v>
      </c>
      <c r="AG33">
        <f t="shared" si="17"/>
        <v>0</v>
      </c>
      <c r="AH33">
        <f t="shared" si="18"/>
        <v>52.370999999999995</v>
      </c>
      <c r="AI33">
        <f t="shared" si="19"/>
        <v>0.55</v>
      </c>
      <c r="AJ33">
        <f t="shared" si="20"/>
        <v>0</v>
      </c>
      <c r="AK33">
        <v>4711.58</v>
      </c>
      <c r="AL33">
        <v>4146.24</v>
      </c>
      <c r="AM33">
        <v>132.25</v>
      </c>
      <c r="AN33">
        <v>7.43</v>
      </c>
      <c r="AO33">
        <v>433.09</v>
      </c>
      <c r="AP33">
        <v>0</v>
      </c>
      <c r="AQ33">
        <v>45.54</v>
      </c>
      <c r="AR33">
        <v>0.55</v>
      </c>
      <c r="AS33">
        <v>0</v>
      </c>
      <c r="AT33">
        <f t="shared" si="21"/>
        <v>120</v>
      </c>
      <c r="AU33">
        <f t="shared" si="21"/>
        <v>65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0.81</v>
      </c>
      <c r="BB33">
        <v>1.06</v>
      </c>
      <c r="BC33">
        <v>0.99</v>
      </c>
      <c r="BH33">
        <v>0</v>
      </c>
      <c r="BI33">
        <v>1</v>
      </c>
      <c r="BJ33" t="s">
        <v>55</v>
      </c>
      <c r="BM33">
        <v>18</v>
      </c>
      <c r="BN33">
        <v>0</v>
      </c>
      <c r="BP33">
        <v>0</v>
      </c>
      <c r="BQ33">
        <v>2</v>
      </c>
      <c r="BR33">
        <v>0</v>
      </c>
      <c r="BS33">
        <v>0.81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120</v>
      </c>
      <c r="CA33">
        <v>65</v>
      </c>
      <c r="CF33">
        <v>0</v>
      </c>
      <c r="CG33">
        <v>0</v>
      </c>
      <c r="CM33">
        <v>0</v>
      </c>
      <c r="CO33">
        <v>0</v>
      </c>
      <c r="CP33">
        <f t="shared" si="22"/>
        <v>5556.974</v>
      </c>
      <c r="CQ33">
        <f t="shared" si="23"/>
        <v>4104.777599999999</v>
      </c>
      <c r="CR33">
        <f t="shared" si="24"/>
        <v>175.23125000000002</v>
      </c>
      <c r="CS33">
        <f t="shared" si="25"/>
        <v>6.0183</v>
      </c>
      <c r="CT33">
        <f t="shared" si="26"/>
        <v>350.8029</v>
      </c>
      <c r="CU33">
        <f t="shared" si="27"/>
        <v>0</v>
      </c>
      <c r="CV33">
        <f t="shared" si="27"/>
        <v>52.370999999999995</v>
      </c>
      <c r="CW33">
        <f t="shared" si="27"/>
        <v>0.55</v>
      </c>
      <c r="CX33">
        <f t="shared" si="27"/>
        <v>0</v>
      </c>
      <c r="CY33">
        <f t="shared" si="28"/>
        <v>513.822</v>
      </c>
      <c r="CZ33">
        <f t="shared" si="29"/>
        <v>278.32025</v>
      </c>
      <c r="DE33" t="s">
        <v>25</v>
      </c>
      <c r="DI33" t="s">
        <v>26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1005</v>
      </c>
      <c r="DV33" t="s">
        <v>42</v>
      </c>
      <c r="DW33" t="s">
        <v>56</v>
      </c>
      <c r="DX33">
        <v>100</v>
      </c>
      <c r="EE33">
        <v>9499386</v>
      </c>
      <c r="EF33">
        <v>2</v>
      </c>
      <c r="EG33" t="s">
        <v>28</v>
      </c>
      <c r="EH33">
        <v>0</v>
      </c>
      <c r="EJ33">
        <v>1</v>
      </c>
      <c r="EK33">
        <v>18</v>
      </c>
      <c r="EL33" t="s">
        <v>57</v>
      </c>
      <c r="EM33" t="s">
        <v>58</v>
      </c>
      <c r="EP33" t="s">
        <v>59</v>
      </c>
      <c r="EQ33">
        <v>512</v>
      </c>
      <c r="ER33">
        <v>4711.58</v>
      </c>
      <c r="ES33">
        <v>4146.24</v>
      </c>
      <c r="ET33">
        <v>132.25</v>
      </c>
      <c r="EU33">
        <v>7.43</v>
      </c>
      <c r="EV33">
        <v>433.09</v>
      </c>
      <c r="EW33">
        <v>45.54</v>
      </c>
      <c r="EX33">
        <v>0.55</v>
      </c>
      <c r="EY33">
        <v>0</v>
      </c>
    </row>
    <row r="34" spans="1:155" ht="12.75">
      <c r="A34">
        <v>17</v>
      </c>
      <c r="B34">
        <v>1</v>
      </c>
      <c r="E34" t="s">
        <v>60</v>
      </c>
      <c r="F34" t="s">
        <v>61</v>
      </c>
      <c r="G34" t="s">
        <v>62</v>
      </c>
      <c r="H34" t="s">
        <v>63</v>
      </c>
      <c r="I34">
        <v>4.58</v>
      </c>
      <c r="J34">
        <v>0</v>
      </c>
      <c r="O34">
        <f t="shared" si="3"/>
        <v>2403.126</v>
      </c>
      <c r="P34">
        <f t="shared" si="4"/>
        <v>2403.126</v>
      </c>
      <c r="Q34">
        <f t="shared" si="5"/>
        <v>0</v>
      </c>
      <c r="R34">
        <f t="shared" si="6"/>
        <v>0</v>
      </c>
      <c r="S34">
        <f t="shared" si="7"/>
        <v>0</v>
      </c>
      <c r="T34">
        <f t="shared" si="8"/>
        <v>0</v>
      </c>
      <c r="U34">
        <f t="shared" si="9"/>
        <v>0</v>
      </c>
      <c r="V34">
        <f t="shared" si="10"/>
        <v>0</v>
      </c>
      <c r="W34">
        <f t="shared" si="11"/>
        <v>0</v>
      </c>
      <c r="X34">
        <f t="shared" si="12"/>
        <v>0</v>
      </c>
      <c r="Y34">
        <f t="shared" si="12"/>
        <v>0</v>
      </c>
      <c r="AA34">
        <v>0</v>
      </c>
      <c r="AB34">
        <f t="shared" si="13"/>
        <v>530</v>
      </c>
      <c r="AC34">
        <f t="shared" si="14"/>
        <v>530</v>
      </c>
      <c r="AD34">
        <f>(ET34)</f>
        <v>0</v>
      </c>
      <c r="AE34">
        <f t="shared" si="16"/>
        <v>0</v>
      </c>
      <c r="AF34">
        <f t="shared" si="16"/>
        <v>0</v>
      </c>
      <c r="AG34">
        <f t="shared" si="17"/>
        <v>0</v>
      </c>
      <c r="AH34">
        <f>(EW34)</f>
        <v>0</v>
      </c>
      <c r="AI34">
        <f t="shared" si="19"/>
        <v>0</v>
      </c>
      <c r="AJ34">
        <f t="shared" si="20"/>
        <v>0</v>
      </c>
      <c r="AK34">
        <v>530</v>
      </c>
      <c r="AL34">
        <v>530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f t="shared" si="21"/>
        <v>0</v>
      </c>
      <c r="AU34">
        <f t="shared" si="21"/>
        <v>0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0.81</v>
      </c>
      <c r="BB34">
        <v>1.06</v>
      </c>
      <c r="BC34">
        <v>0.99</v>
      </c>
      <c r="BH34">
        <v>3</v>
      </c>
      <c r="BI34">
        <v>1</v>
      </c>
      <c r="BJ34" t="s">
        <v>64</v>
      </c>
      <c r="BM34">
        <v>1100</v>
      </c>
      <c r="BN34">
        <v>0</v>
      </c>
      <c r="BP34">
        <v>0</v>
      </c>
      <c r="BQ34">
        <v>8</v>
      </c>
      <c r="BR34">
        <v>0</v>
      </c>
      <c r="BS34">
        <v>0.81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0</v>
      </c>
      <c r="CA34">
        <v>0</v>
      </c>
      <c r="CF34">
        <v>0</v>
      </c>
      <c r="CG34">
        <v>0</v>
      </c>
      <c r="CM34">
        <v>0</v>
      </c>
      <c r="CO34">
        <v>0</v>
      </c>
      <c r="CP34">
        <f t="shared" si="22"/>
        <v>2403.126</v>
      </c>
      <c r="CQ34">
        <f t="shared" si="23"/>
        <v>524.7</v>
      </c>
      <c r="CR34">
        <f t="shared" si="24"/>
        <v>0</v>
      </c>
      <c r="CS34">
        <f t="shared" si="25"/>
        <v>0</v>
      </c>
      <c r="CT34">
        <f t="shared" si="26"/>
        <v>0</v>
      </c>
      <c r="CU34">
        <f t="shared" si="27"/>
        <v>0</v>
      </c>
      <c r="CV34">
        <f t="shared" si="27"/>
        <v>0</v>
      </c>
      <c r="CW34">
        <f t="shared" si="27"/>
        <v>0</v>
      </c>
      <c r="CX34">
        <f t="shared" si="27"/>
        <v>0</v>
      </c>
      <c r="CY34">
        <f t="shared" si="28"/>
        <v>0</v>
      </c>
      <c r="CZ34">
        <f t="shared" si="29"/>
        <v>0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1007</v>
      </c>
      <c r="DV34" t="s">
        <v>63</v>
      </c>
      <c r="DW34" t="s">
        <v>63</v>
      </c>
      <c r="DX34">
        <v>1</v>
      </c>
      <c r="EE34">
        <v>9499465</v>
      </c>
      <c r="EF34">
        <v>8</v>
      </c>
      <c r="EG34" t="s">
        <v>65</v>
      </c>
      <c r="EH34">
        <v>0</v>
      </c>
      <c r="EJ34">
        <v>1</v>
      </c>
      <c r="EK34">
        <v>1100</v>
      </c>
      <c r="EL34" t="s">
        <v>66</v>
      </c>
      <c r="EM34" t="s">
        <v>67</v>
      </c>
      <c r="EQ34">
        <v>0</v>
      </c>
      <c r="ER34">
        <v>530</v>
      </c>
      <c r="ES34">
        <v>530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</row>
    <row r="36" spans="1:39" ht="12.75">
      <c r="A36" s="2">
        <v>51</v>
      </c>
      <c r="B36" s="2">
        <f>B24</f>
        <v>1</v>
      </c>
      <c r="C36" s="2">
        <f>A24</f>
        <v>4</v>
      </c>
      <c r="D36" s="2">
        <f>ROW(A24)</f>
        <v>24</v>
      </c>
      <c r="E36" s="2"/>
      <c r="F36" s="2" t="str">
        <f>IF(F24&lt;&gt;"",F24,"")</f>
        <v>Новый раздел</v>
      </c>
      <c r="G36" s="2" t="str">
        <f>IF(G24&lt;&gt;"",G24,"")</f>
        <v>Временное крепление стропильной системы</v>
      </c>
      <c r="H36" s="2"/>
      <c r="I36" s="2"/>
      <c r="J36" s="2"/>
      <c r="K36" s="2"/>
      <c r="L36" s="2"/>
      <c r="M36" s="2"/>
      <c r="N36" s="2"/>
      <c r="O36" s="2">
        <f aca="true" t="shared" si="30" ref="O36:Y36">ROUND(AB36,3)</f>
        <v>41012.484</v>
      </c>
      <c r="P36" s="2">
        <f t="shared" si="30"/>
        <v>37705.196</v>
      </c>
      <c r="Q36" s="2">
        <f t="shared" si="30"/>
        <v>1098.981</v>
      </c>
      <c r="R36" s="2">
        <f t="shared" si="30"/>
        <v>43.775</v>
      </c>
      <c r="S36" s="2">
        <f t="shared" si="30"/>
        <v>2208.307</v>
      </c>
      <c r="T36" s="2">
        <f t="shared" si="30"/>
        <v>0</v>
      </c>
      <c r="U36" s="2">
        <f t="shared" si="30"/>
        <v>359.565</v>
      </c>
      <c r="V36" s="2">
        <f t="shared" si="30"/>
        <v>3.999</v>
      </c>
      <c r="W36" s="2">
        <f t="shared" si="30"/>
        <v>0</v>
      </c>
      <c r="X36" s="2">
        <f t="shared" si="30"/>
        <v>2666.021</v>
      </c>
      <c r="Y36" s="2">
        <f t="shared" si="30"/>
        <v>1427.375</v>
      </c>
      <c r="Z36" s="2"/>
      <c r="AA36" s="2"/>
      <c r="AB36" s="2">
        <f>ROUND(SUMIF(AA28:AA34,"=0",O28:O34),3)</f>
        <v>41012.484</v>
      </c>
      <c r="AC36" s="2">
        <f>ROUND(SUMIF(AA28:AA34,"=0",P28:P34),3)</f>
        <v>37705.196</v>
      </c>
      <c r="AD36" s="2">
        <f>ROUND(SUMIF(AA28:AA34,"=0",Q28:Q34),3)</f>
        <v>1098.981</v>
      </c>
      <c r="AE36" s="2">
        <f>ROUND(SUMIF(AA28:AA34,"=0",R28:R34),3)</f>
        <v>43.775</v>
      </c>
      <c r="AF36" s="2">
        <f>ROUND(SUMIF(AA28:AA34,"=0",S28:S34),3)</f>
        <v>2208.307</v>
      </c>
      <c r="AG36" s="2">
        <f>ROUND(SUMIF(AA28:AA34,"=0",T28:T34),3)</f>
        <v>0</v>
      </c>
      <c r="AH36" s="2">
        <f>ROUND(SUMIF(AA28:AA34,"=0",U28:U34),3)</f>
        <v>359.565</v>
      </c>
      <c r="AI36" s="2">
        <f>ROUND(SUMIF(AA28:AA34,"=0",V28:V34),3)</f>
        <v>3.999</v>
      </c>
      <c r="AJ36" s="2">
        <f>ROUND(SUMIF(AA28:AA34,"=0",W28:W34),3)</f>
        <v>0</v>
      </c>
      <c r="AK36" s="2">
        <f>ROUND(SUMIF(AA28:AA34,"=0",X28:X34),3)</f>
        <v>2666.021</v>
      </c>
      <c r="AL36" s="2">
        <f>ROUND(SUMIF(AA28:AA34,"=0",Y28:Y34),3)</f>
        <v>1427.375</v>
      </c>
      <c r="AM36" s="2">
        <v>0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0</v>
      </c>
      <c r="F38" s="3">
        <f>Source!O36</f>
        <v>41012.484</v>
      </c>
      <c r="G38" s="3" t="s">
        <v>68</v>
      </c>
      <c r="H38" s="3" t="s">
        <v>69</v>
      </c>
      <c r="I38" s="3"/>
      <c r="J38" s="3"/>
      <c r="K38" s="3">
        <v>201</v>
      </c>
      <c r="L38" s="3">
        <v>1</v>
      </c>
      <c r="M38" s="3">
        <v>3</v>
      </c>
      <c r="N38" s="3" t="s">
        <v>3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0</v>
      </c>
      <c r="F39" s="3">
        <f>Source!P36</f>
        <v>37705.196</v>
      </c>
      <c r="G39" s="3" t="s">
        <v>70</v>
      </c>
      <c r="H39" s="3" t="s">
        <v>71</v>
      </c>
      <c r="I39" s="3"/>
      <c r="J39" s="3"/>
      <c r="K39" s="3">
        <v>202</v>
      </c>
      <c r="L39" s="3">
        <v>2</v>
      </c>
      <c r="M39" s="3">
        <v>3</v>
      </c>
      <c r="N39" s="3" t="s">
        <v>3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203</v>
      </c>
      <c r="F40" s="3">
        <f>Source!Q36</f>
        <v>1098.981</v>
      </c>
      <c r="G40" s="3" t="s">
        <v>72</v>
      </c>
      <c r="H40" s="3" t="s">
        <v>73</v>
      </c>
      <c r="I40" s="3"/>
      <c r="J40" s="3"/>
      <c r="K40" s="3">
        <v>203</v>
      </c>
      <c r="L40" s="3">
        <v>3</v>
      </c>
      <c r="M40" s="3">
        <v>3</v>
      </c>
      <c r="N40" s="3" t="s">
        <v>3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204</v>
      </c>
      <c r="F41" s="3">
        <f>Source!R36</f>
        <v>43.775</v>
      </c>
      <c r="G41" s="3" t="s">
        <v>74</v>
      </c>
      <c r="H41" s="3" t="s">
        <v>75</v>
      </c>
      <c r="I41" s="3"/>
      <c r="J41" s="3"/>
      <c r="K41" s="3">
        <v>204</v>
      </c>
      <c r="L41" s="3">
        <v>4</v>
      </c>
      <c r="M41" s="3">
        <v>3</v>
      </c>
      <c r="N41" s="3" t="s">
        <v>3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0</v>
      </c>
      <c r="F42" s="3">
        <f>Source!S36</f>
        <v>2208.307</v>
      </c>
      <c r="G42" s="3" t="s">
        <v>76</v>
      </c>
      <c r="H42" s="3" t="s">
        <v>77</v>
      </c>
      <c r="I42" s="3"/>
      <c r="J42" s="3"/>
      <c r="K42" s="3">
        <v>205</v>
      </c>
      <c r="L42" s="3">
        <v>5</v>
      </c>
      <c r="M42" s="3">
        <v>3</v>
      </c>
      <c r="N42" s="3" t="s">
        <v>3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206</v>
      </c>
      <c r="F43" s="3">
        <f>Source!T36</f>
        <v>0</v>
      </c>
      <c r="G43" s="3" t="s">
        <v>78</v>
      </c>
      <c r="H43" s="3" t="s">
        <v>79</v>
      </c>
      <c r="I43" s="3"/>
      <c r="J43" s="3"/>
      <c r="K43" s="3">
        <v>206</v>
      </c>
      <c r="L43" s="3">
        <v>6</v>
      </c>
      <c r="M43" s="3">
        <v>3</v>
      </c>
      <c r="N43" s="3" t="s">
        <v>3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0</v>
      </c>
      <c r="F44" s="3">
        <f>Source!U36</f>
        <v>359.565</v>
      </c>
      <c r="G44" s="3" t="s">
        <v>80</v>
      </c>
      <c r="H44" s="3" t="s">
        <v>81</v>
      </c>
      <c r="I44" s="3"/>
      <c r="J44" s="3"/>
      <c r="K44" s="3">
        <v>207</v>
      </c>
      <c r="L44" s="3">
        <v>7</v>
      </c>
      <c r="M44" s="3">
        <v>3</v>
      </c>
      <c r="N44" s="3" t="s">
        <v>3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208</v>
      </c>
      <c r="F45" s="3">
        <f>Source!V36</f>
        <v>3.999</v>
      </c>
      <c r="G45" s="3" t="s">
        <v>82</v>
      </c>
      <c r="H45" s="3" t="s">
        <v>83</v>
      </c>
      <c r="I45" s="3"/>
      <c r="J45" s="3"/>
      <c r="K45" s="3">
        <v>208</v>
      </c>
      <c r="L45" s="3">
        <v>8</v>
      </c>
      <c r="M45" s="3">
        <v>3</v>
      </c>
      <c r="N45" s="3" t="s">
        <v>3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209</v>
      </c>
      <c r="F46" s="3">
        <f>Source!W36</f>
        <v>0</v>
      </c>
      <c r="G46" s="3" t="s">
        <v>84</v>
      </c>
      <c r="H46" s="3" t="s">
        <v>85</v>
      </c>
      <c r="I46" s="3"/>
      <c r="J46" s="3"/>
      <c r="K46" s="3">
        <v>209</v>
      </c>
      <c r="L46" s="3">
        <v>9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210</v>
      </c>
      <c r="F47" s="3">
        <f>Source!X36</f>
        <v>2666.021</v>
      </c>
      <c r="G47" s="3" t="s">
        <v>86</v>
      </c>
      <c r="H47" s="3" t="s">
        <v>87</v>
      </c>
      <c r="I47" s="3"/>
      <c r="J47" s="3"/>
      <c r="K47" s="3">
        <v>210</v>
      </c>
      <c r="L47" s="3">
        <v>10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211</v>
      </c>
      <c r="F48" s="3">
        <f>Source!Y36</f>
        <v>1427.375</v>
      </c>
      <c r="G48" s="3" t="s">
        <v>88</v>
      </c>
      <c r="H48" s="3" t="s">
        <v>89</v>
      </c>
      <c r="I48" s="3"/>
      <c r="J48" s="3"/>
      <c r="K48" s="3">
        <v>211</v>
      </c>
      <c r="L48" s="3">
        <v>11</v>
      </c>
      <c r="M48" s="3">
        <v>3</v>
      </c>
      <c r="N48" s="3" t="s">
        <v>3</v>
      </c>
    </row>
    <row r="49" spans="1:14" ht="12.75">
      <c r="A49" s="3">
        <v>50</v>
      </c>
      <c r="B49" s="3">
        <f>IF(Source!F49&lt;&gt;0,1,0)</f>
        <v>1</v>
      </c>
      <c r="C49" s="3">
        <v>0</v>
      </c>
      <c r="D49" s="3">
        <v>2</v>
      </c>
      <c r="E49" s="3">
        <v>0</v>
      </c>
      <c r="F49" s="3">
        <v>41012.484</v>
      </c>
      <c r="G49" s="3" t="s">
        <v>90</v>
      </c>
      <c r="H49" s="3" t="s">
        <v>91</v>
      </c>
      <c r="I49" s="3"/>
      <c r="J49" s="3"/>
      <c r="K49" s="3">
        <v>212</v>
      </c>
      <c r="L49" s="3">
        <v>12</v>
      </c>
      <c r="M49" s="3">
        <v>1</v>
      </c>
      <c r="N49" s="3" t="s">
        <v>3</v>
      </c>
    </row>
    <row r="50" spans="1:14" ht="12.75">
      <c r="A50" s="3">
        <v>50</v>
      </c>
      <c r="B50" s="3">
        <f>IF(Source!F50&lt;&gt;0,1,0)</f>
        <v>1</v>
      </c>
      <c r="C50" s="3">
        <v>0</v>
      </c>
      <c r="D50" s="3">
        <v>2</v>
      </c>
      <c r="E50" s="3">
        <v>0</v>
      </c>
      <c r="F50" s="3">
        <v>2666.021</v>
      </c>
      <c r="G50" s="3" t="s">
        <v>92</v>
      </c>
      <c r="H50" s="3" t="s">
        <v>87</v>
      </c>
      <c r="I50" s="3"/>
      <c r="J50" s="3"/>
      <c r="K50" s="3">
        <v>212</v>
      </c>
      <c r="L50" s="3">
        <v>13</v>
      </c>
      <c r="M50" s="3">
        <v>1</v>
      </c>
      <c r="N50" s="3" t="s">
        <v>3</v>
      </c>
    </row>
    <row r="51" spans="1:14" ht="12.75">
      <c r="A51" s="3">
        <v>50</v>
      </c>
      <c r="B51" s="3">
        <f>IF(Source!F51&lt;&gt;0,1,0)</f>
        <v>1</v>
      </c>
      <c r="C51" s="3">
        <v>0</v>
      </c>
      <c r="D51" s="3">
        <v>2</v>
      </c>
      <c r="E51" s="3">
        <v>0</v>
      </c>
      <c r="F51" s="3">
        <v>1427.375</v>
      </c>
      <c r="G51" s="3" t="s">
        <v>93</v>
      </c>
      <c r="H51" s="3" t="s">
        <v>89</v>
      </c>
      <c r="I51" s="3"/>
      <c r="J51" s="3"/>
      <c r="K51" s="3">
        <v>212</v>
      </c>
      <c r="L51" s="3">
        <v>14</v>
      </c>
      <c r="M51" s="3">
        <v>1</v>
      </c>
      <c r="N51" s="3" t="s">
        <v>3</v>
      </c>
    </row>
    <row r="52" spans="1:14" ht="12.75">
      <c r="A52" s="3">
        <v>50</v>
      </c>
      <c r="B52" s="3">
        <f>IF(Source!F52&lt;&gt;0,1,0)</f>
        <v>1</v>
      </c>
      <c r="C52" s="3">
        <v>0</v>
      </c>
      <c r="D52" s="3">
        <v>2</v>
      </c>
      <c r="E52" s="3">
        <v>0</v>
      </c>
      <c r="F52" s="3">
        <v>359.565</v>
      </c>
      <c r="G52" s="3" t="s">
        <v>94</v>
      </c>
      <c r="H52" s="3" t="s">
        <v>95</v>
      </c>
      <c r="I52" s="3"/>
      <c r="J52" s="3"/>
      <c r="K52" s="3">
        <v>212</v>
      </c>
      <c r="L52" s="3">
        <v>15</v>
      </c>
      <c r="M52" s="3">
        <v>1</v>
      </c>
      <c r="N52" s="3" t="s">
        <v>3</v>
      </c>
    </row>
    <row r="53" spans="1:14" ht="12.75">
      <c r="A53" s="3">
        <v>50</v>
      </c>
      <c r="B53" s="3">
        <f>IF(Source!F53&lt;&gt;0,1,0)</f>
        <v>1</v>
      </c>
      <c r="C53" s="3">
        <v>0</v>
      </c>
      <c r="D53" s="3">
        <v>2</v>
      </c>
      <c r="E53" s="3">
        <v>0</v>
      </c>
      <c r="F53" s="3">
        <v>3.999</v>
      </c>
      <c r="G53" s="3" t="s">
        <v>96</v>
      </c>
      <c r="H53" s="3" t="s">
        <v>97</v>
      </c>
      <c r="I53" s="3"/>
      <c r="J53" s="3"/>
      <c r="K53" s="3">
        <v>212</v>
      </c>
      <c r="L53" s="3">
        <v>16</v>
      </c>
      <c r="M53" s="3">
        <v>1</v>
      </c>
      <c r="N53" s="3" t="s">
        <v>3</v>
      </c>
    </row>
    <row r="54" spans="1:14" ht="12.75">
      <c r="A54" s="3">
        <v>50</v>
      </c>
      <c r="B54" s="3">
        <f>IF(Source!F54&lt;&gt;0,1,0)</f>
        <v>1</v>
      </c>
      <c r="C54" s="3">
        <v>0</v>
      </c>
      <c r="D54" s="3">
        <v>2</v>
      </c>
      <c r="E54" s="3">
        <v>0</v>
      </c>
      <c r="F54" s="3">
        <f>ROUND(Source!F52+Source!F53,3)</f>
        <v>363.564</v>
      </c>
      <c r="G54" s="3" t="s">
        <v>98</v>
      </c>
      <c r="H54" s="3" t="s">
        <v>99</v>
      </c>
      <c r="I54" s="3"/>
      <c r="J54" s="3"/>
      <c r="K54" s="3">
        <v>212</v>
      </c>
      <c r="L54" s="3">
        <v>17</v>
      </c>
      <c r="M54" s="3">
        <v>1</v>
      </c>
      <c r="N54" s="3" t="s">
        <v>3</v>
      </c>
    </row>
    <row r="55" spans="1:14" ht="12.75">
      <c r="A55" s="3">
        <v>50</v>
      </c>
      <c r="B55" s="3">
        <v>0</v>
      </c>
      <c r="C55" s="3">
        <v>0</v>
      </c>
      <c r="D55" s="3">
        <v>2</v>
      </c>
      <c r="E55" s="3">
        <v>0</v>
      </c>
      <c r="F55" s="3">
        <v>2208.307</v>
      </c>
      <c r="G55" s="3" t="s">
        <v>100</v>
      </c>
      <c r="H55" s="3" t="s">
        <v>101</v>
      </c>
      <c r="I55" s="3"/>
      <c r="J55" s="3"/>
      <c r="K55" s="3">
        <v>212</v>
      </c>
      <c r="L55" s="3">
        <v>18</v>
      </c>
      <c r="M55" s="3">
        <v>3</v>
      </c>
      <c r="N55" s="3" t="s">
        <v>3</v>
      </c>
    </row>
    <row r="56" spans="1:14" ht="12.75">
      <c r="A56" s="3">
        <v>50</v>
      </c>
      <c r="B56" s="3">
        <v>0</v>
      </c>
      <c r="C56" s="3">
        <v>0</v>
      </c>
      <c r="D56" s="3">
        <v>2</v>
      </c>
      <c r="E56" s="3">
        <v>0</v>
      </c>
      <c r="F56" s="3">
        <v>43.775</v>
      </c>
      <c r="G56" s="3" t="s">
        <v>102</v>
      </c>
      <c r="H56" s="3" t="s">
        <v>103</v>
      </c>
      <c r="I56" s="3"/>
      <c r="J56" s="3"/>
      <c r="K56" s="3">
        <v>212</v>
      </c>
      <c r="L56" s="3">
        <v>19</v>
      </c>
      <c r="M56" s="3">
        <v>3</v>
      </c>
      <c r="N56" s="3" t="s">
        <v>3</v>
      </c>
    </row>
    <row r="57" spans="1:14" ht="12.75">
      <c r="A57" s="3">
        <v>50</v>
      </c>
      <c r="B57" s="3">
        <f>IF(Source!F57&lt;&gt;0,1,0)</f>
        <v>1</v>
      </c>
      <c r="C57" s="3">
        <v>0</v>
      </c>
      <c r="D57" s="3">
        <v>2</v>
      </c>
      <c r="E57" s="3">
        <v>0</v>
      </c>
      <c r="F57" s="3">
        <f>ROUND(Source!F55+Source!F56,3)</f>
        <v>2252.082</v>
      </c>
      <c r="G57" s="3" t="s">
        <v>104</v>
      </c>
      <c r="H57" s="3" t="s">
        <v>105</v>
      </c>
      <c r="I57" s="3"/>
      <c r="J57" s="3"/>
      <c r="K57" s="3">
        <v>212</v>
      </c>
      <c r="L57" s="3">
        <v>20</v>
      </c>
      <c r="M57" s="3">
        <v>1</v>
      </c>
      <c r="N57" s="3" t="s">
        <v>3</v>
      </c>
    </row>
    <row r="58" spans="1:14" ht="12.75">
      <c r="A58" s="3">
        <v>50</v>
      </c>
      <c r="B58" s="3">
        <f>IF(Source!F58&lt;&gt;0,1,0)</f>
        <v>1</v>
      </c>
      <c r="C58" s="3">
        <v>0</v>
      </c>
      <c r="D58" s="3">
        <v>2</v>
      </c>
      <c r="E58" s="3">
        <v>0</v>
      </c>
      <c r="F58" s="3">
        <f>ROUND(Source!F49+Source!F50+Source!F51,3)</f>
        <v>45105.88</v>
      </c>
      <c r="G58" s="3" t="s">
        <v>106</v>
      </c>
      <c r="H58" s="3" t="s">
        <v>107</v>
      </c>
      <c r="I58" s="3"/>
      <c r="J58" s="3"/>
      <c r="K58" s="3">
        <v>212</v>
      </c>
      <c r="L58" s="3">
        <v>21</v>
      </c>
      <c r="M58" s="3">
        <v>1</v>
      </c>
      <c r="N58" s="3" t="s">
        <v>3</v>
      </c>
    </row>
    <row r="59" spans="1:14" ht="12.75">
      <c r="A59" s="3">
        <v>50</v>
      </c>
      <c r="B59" s="3">
        <f>IF(Source!F59&lt;&gt;0,1,0)</f>
        <v>0</v>
      </c>
      <c r="C59" s="3">
        <v>0</v>
      </c>
      <c r="D59" s="3">
        <v>2</v>
      </c>
      <c r="E59" s="3">
        <v>0</v>
      </c>
      <c r="F59" s="3">
        <v>0</v>
      </c>
      <c r="G59" s="3" t="s">
        <v>108</v>
      </c>
      <c r="H59" s="3" t="s">
        <v>109</v>
      </c>
      <c r="I59" s="3"/>
      <c r="J59" s="3"/>
      <c r="K59" s="3">
        <v>212</v>
      </c>
      <c r="L59" s="3">
        <v>22</v>
      </c>
      <c r="M59" s="3">
        <v>1</v>
      </c>
      <c r="N59" s="3" t="s">
        <v>3</v>
      </c>
    </row>
    <row r="60" spans="1:14" ht="12.75">
      <c r="A60" s="3">
        <v>50</v>
      </c>
      <c r="B60" s="3">
        <f>IF(Source!F60&lt;&gt;0,1,0)</f>
        <v>0</v>
      </c>
      <c r="C60" s="3">
        <v>0</v>
      </c>
      <c r="D60" s="3">
        <v>2</v>
      </c>
      <c r="E60" s="3">
        <v>0</v>
      </c>
      <c r="F60" s="3">
        <v>0</v>
      </c>
      <c r="G60" s="3" t="s">
        <v>110</v>
      </c>
      <c r="H60" s="3" t="s">
        <v>87</v>
      </c>
      <c r="I60" s="3"/>
      <c r="J60" s="3"/>
      <c r="K60" s="3">
        <v>212</v>
      </c>
      <c r="L60" s="3">
        <v>23</v>
      </c>
      <c r="M60" s="3">
        <v>1</v>
      </c>
      <c r="N60" s="3" t="s">
        <v>3</v>
      </c>
    </row>
    <row r="61" spans="1:14" ht="12.75">
      <c r="A61" s="3">
        <v>50</v>
      </c>
      <c r="B61" s="3">
        <f>IF(Source!F61&lt;&gt;0,1,0)</f>
        <v>0</v>
      </c>
      <c r="C61" s="3">
        <v>0</v>
      </c>
      <c r="D61" s="3">
        <v>2</v>
      </c>
      <c r="E61" s="3">
        <v>0</v>
      </c>
      <c r="F61" s="3">
        <v>0</v>
      </c>
      <c r="G61" s="3" t="s">
        <v>111</v>
      </c>
      <c r="H61" s="3" t="s">
        <v>89</v>
      </c>
      <c r="I61" s="3"/>
      <c r="J61" s="3"/>
      <c r="K61" s="3">
        <v>212</v>
      </c>
      <c r="L61" s="3">
        <v>24</v>
      </c>
      <c r="M61" s="3">
        <v>1</v>
      </c>
      <c r="N61" s="3" t="s">
        <v>3</v>
      </c>
    </row>
    <row r="62" spans="1:14" ht="12.75">
      <c r="A62" s="3">
        <v>50</v>
      </c>
      <c r="B62" s="3">
        <f>IF(Source!F62&lt;&gt;0,1,0)</f>
        <v>0</v>
      </c>
      <c r="C62" s="3">
        <v>0</v>
      </c>
      <c r="D62" s="3">
        <v>2</v>
      </c>
      <c r="E62" s="3">
        <v>0</v>
      </c>
      <c r="F62" s="3">
        <v>0</v>
      </c>
      <c r="G62" s="3" t="s">
        <v>112</v>
      </c>
      <c r="H62" s="3" t="s">
        <v>95</v>
      </c>
      <c r="I62" s="3"/>
      <c r="J62" s="3"/>
      <c r="K62" s="3">
        <v>212</v>
      </c>
      <c r="L62" s="3">
        <v>25</v>
      </c>
      <c r="M62" s="3">
        <v>1</v>
      </c>
      <c r="N62" s="3" t="s">
        <v>3</v>
      </c>
    </row>
    <row r="63" spans="1:14" ht="12.75">
      <c r="A63" s="3">
        <v>50</v>
      </c>
      <c r="B63" s="3">
        <v>0</v>
      </c>
      <c r="C63" s="3">
        <v>0</v>
      </c>
      <c r="D63" s="3">
        <v>2</v>
      </c>
      <c r="E63" s="3">
        <v>0</v>
      </c>
      <c r="F63" s="3">
        <v>0</v>
      </c>
      <c r="G63" s="3" t="s">
        <v>113</v>
      </c>
      <c r="H63" s="3" t="s">
        <v>97</v>
      </c>
      <c r="I63" s="3"/>
      <c r="J63" s="3"/>
      <c r="K63" s="3">
        <v>212</v>
      </c>
      <c r="L63" s="3">
        <v>26</v>
      </c>
      <c r="M63" s="3">
        <v>3</v>
      </c>
      <c r="N63" s="3" t="s">
        <v>3</v>
      </c>
    </row>
    <row r="64" spans="1:14" ht="12.75">
      <c r="A64" s="3">
        <v>50</v>
      </c>
      <c r="B64" s="3">
        <f>IF(Source!F64&lt;&gt;0,1,0)</f>
        <v>0</v>
      </c>
      <c r="C64" s="3">
        <v>0</v>
      </c>
      <c r="D64" s="3">
        <v>2</v>
      </c>
      <c r="E64" s="3">
        <v>0</v>
      </c>
      <c r="F64" s="3">
        <f>ROUND(Source!F62+Source!F63,3)</f>
        <v>0</v>
      </c>
      <c r="G64" s="3" t="s">
        <v>114</v>
      </c>
      <c r="H64" s="3" t="s">
        <v>99</v>
      </c>
      <c r="I64" s="3"/>
      <c r="J64" s="3"/>
      <c r="K64" s="3">
        <v>212</v>
      </c>
      <c r="L64" s="3">
        <v>27</v>
      </c>
      <c r="M64" s="3">
        <v>1</v>
      </c>
      <c r="N64" s="3" t="s">
        <v>3</v>
      </c>
    </row>
    <row r="65" spans="1:14" ht="12.75">
      <c r="A65" s="3">
        <v>50</v>
      </c>
      <c r="B65" s="3">
        <v>0</v>
      </c>
      <c r="C65" s="3">
        <v>0</v>
      </c>
      <c r="D65" s="3">
        <v>2</v>
      </c>
      <c r="E65" s="3">
        <v>0</v>
      </c>
      <c r="F65" s="3">
        <v>0</v>
      </c>
      <c r="G65" s="3" t="s">
        <v>115</v>
      </c>
      <c r="H65" s="3" t="s">
        <v>101</v>
      </c>
      <c r="I65" s="3"/>
      <c r="J65" s="3"/>
      <c r="K65" s="3">
        <v>212</v>
      </c>
      <c r="L65" s="3">
        <v>28</v>
      </c>
      <c r="M65" s="3">
        <v>3</v>
      </c>
      <c r="N65" s="3" t="s">
        <v>3</v>
      </c>
    </row>
    <row r="66" spans="1:14" ht="12.75">
      <c r="A66" s="3">
        <v>50</v>
      </c>
      <c r="B66" s="3">
        <v>0</v>
      </c>
      <c r="C66" s="3">
        <v>0</v>
      </c>
      <c r="D66" s="3">
        <v>2</v>
      </c>
      <c r="E66" s="3">
        <v>0</v>
      </c>
      <c r="F66" s="3">
        <v>0</v>
      </c>
      <c r="G66" s="3" t="s">
        <v>116</v>
      </c>
      <c r="H66" s="3" t="s">
        <v>103</v>
      </c>
      <c r="I66" s="3"/>
      <c r="J66" s="3"/>
      <c r="K66" s="3">
        <v>212</v>
      </c>
      <c r="L66" s="3">
        <v>29</v>
      </c>
      <c r="M66" s="3">
        <v>3</v>
      </c>
      <c r="N66" s="3" t="s">
        <v>3</v>
      </c>
    </row>
    <row r="67" spans="1:14" ht="12.75">
      <c r="A67" s="3">
        <v>50</v>
      </c>
      <c r="B67" s="3">
        <f>IF(Source!F67&lt;&gt;0,1,0)</f>
        <v>0</v>
      </c>
      <c r="C67" s="3">
        <v>0</v>
      </c>
      <c r="D67" s="3">
        <v>2</v>
      </c>
      <c r="E67" s="3">
        <v>0</v>
      </c>
      <c r="F67" s="3">
        <f>ROUND(Source!F65+Source!F66,3)</f>
        <v>0</v>
      </c>
      <c r="G67" s="3" t="s">
        <v>117</v>
      </c>
      <c r="H67" s="3" t="s">
        <v>105</v>
      </c>
      <c r="I67" s="3"/>
      <c r="J67" s="3"/>
      <c r="K67" s="3">
        <v>212</v>
      </c>
      <c r="L67" s="3">
        <v>30</v>
      </c>
      <c r="M67" s="3">
        <v>1</v>
      </c>
      <c r="N67" s="3" t="s">
        <v>3</v>
      </c>
    </row>
    <row r="68" spans="1:14" ht="12.75">
      <c r="A68" s="3">
        <v>50</v>
      </c>
      <c r="B68" s="3">
        <f>IF(Source!F68&lt;&gt;0,1,0)</f>
        <v>0</v>
      </c>
      <c r="C68" s="3">
        <v>0</v>
      </c>
      <c r="D68" s="3">
        <v>2</v>
      </c>
      <c r="E68" s="3">
        <v>0</v>
      </c>
      <c r="F68" s="3">
        <f>ROUND(Source!F59+Source!F60+Source!F61,3)</f>
        <v>0</v>
      </c>
      <c r="G68" s="3" t="s">
        <v>118</v>
      </c>
      <c r="H68" s="3" t="s">
        <v>119</v>
      </c>
      <c r="I68" s="3"/>
      <c r="J68" s="3"/>
      <c r="K68" s="3">
        <v>212</v>
      </c>
      <c r="L68" s="3">
        <v>31</v>
      </c>
      <c r="M68" s="3">
        <v>1</v>
      </c>
      <c r="N68" s="3" t="s">
        <v>3</v>
      </c>
    </row>
    <row r="69" spans="1:14" ht="12.75">
      <c r="A69" s="3">
        <v>50</v>
      </c>
      <c r="B69" s="3">
        <f>IF(Source!F69&lt;&gt;0,1,0)</f>
        <v>0</v>
      </c>
      <c r="C69" s="3">
        <v>0</v>
      </c>
      <c r="D69" s="3">
        <v>2</v>
      </c>
      <c r="E69" s="3">
        <v>202</v>
      </c>
      <c r="F69" s="3">
        <v>0</v>
      </c>
      <c r="G69" s="3" t="s">
        <v>120</v>
      </c>
      <c r="H69" s="3" t="s">
        <v>121</v>
      </c>
      <c r="I69" s="3"/>
      <c r="J69" s="3"/>
      <c r="K69" s="3">
        <v>212</v>
      </c>
      <c r="L69" s="3">
        <v>32</v>
      </c>
      <c r="M69" s="3">
        <v>1</v>
      </c>
      <c r="N69" s="3" t="s">
        <v>3</v>
      </c>
    </row>
    <row r="70" spans="1:14" ht="12.75">
      <c r="A70" s="3">
        <v>50</v>
      </c>
      <c r="B70" s="3">
        <f>IF(Source!F70&lt;&gt;0,1,0)</f>
        <v>0</v>
      </c>
      <c r="C70" s="3">
        <v>0</v>
      </c>
      <c r="D70" s="3">
        <v>2</v>
      </c>
      <c r="E70" s="3">
        <v>0</v>
      </c>
      <c r="F70" s="3">
        <v>0</v>
      </c>
      <c r="G70" s="3" t="s">
        <v>122</v>
      </c>
      <c r="H70" s="3" t="s">
        <v>123</v>
      </c>
      <c r="I70" s="3"/>
      <c r="J70" s="3"/>
      <c r="K70" s="3">
        <v>212</v>
      </c>
      <c r="L70" s="3">
        <v>33</v>
      </c>
      <c r="M70" s="3">
        <v>1</v>
      </c>
      <c r="N70" s="3" t="s">
        <v>3</v>
      </c>
    </row>
    <row r="71" spans="1:14" ht="12.75">
      <c r="A71" s="3">
        <v>50</v>
      </c>
      <c r="B71" s="3">
        <f>IF(Source!F71&lt;&gt;0,1,0)</f>
        <v>0</v>
      </c>
      <c r="C71" s="3">
        <v>0</v>
      </c>
      <c r="D71" s="3">
        <v>2</v>
      </c>
      <c r="E71" s="3">
        <v>0</v>
      </c>
      <c r="F71" s="3">
        <v>0</v>
      </c>
      <c r="G71" s="3" t="s">
        <v>124</v>
      </c>
      <c r="H71" s="3" t="s">
        <v>87</v>
      </c>
      <c r="I71" s="3"/>
      <c r="J71" s="3"/>
      <c r="K71" s="3">
        <v>212</v>
      </c>
      <c r="L71" s="3">
        <v>34</v>
      </c>
      <c r="M71" s="3">
        <v>1</v>
      </c>
      <c r="N71" s="3" t="s">
        <v>3</v>
      </c>
    </row>
    <row r="72" spans="1:14" ht="12.75">
      <c r="A72" s="3">
        <v>50</v>
      </c>
      <c r="B72" s="3">
        <f>IF(Source!F72&lt;&gt;0,1,0)</f>
        <v>0</v>
      </c>
      <c r="C72" s="3">
        <v>0</v>
      </c>
      <c r="D72" s="3">
        <v>2</v>
      </c>
      <c r="E72" s="3">
        <v>0</v>
      </c>
      <c r="F72" s="3">
        <v>0</v>
      </c>
      <c r="G72" s="3" t="s">
        <v>125</v>
      </c>
      <c r="H72" s="3" t="s">
        <v>89</v>
      </c>
      <c r="I72" s="3"/>
      <c r="J72" s="3"/>
      <c r="K72" s="3">
        <v>212</v>
      </c>
      <c r="L72" s="3">
        <v>35</v>
      </c>
      <c r="M72" s="3">
        <v>1</v>
      </c>
      <c r="N72" s="3" t="s">
        <v>3</v>
      </c>
    </row>
    <row r="73" spans="1:14" ht="12.75">
      <c r="A73" s="3">
        <v>50</v>
      </c>
      <c r="B73" s="3">
        <f>IF(Source!F73&lt;&gt;0,1,0)</f>
        <v>0</v>
      </c>
      <c r="C73" s="3">
        <v>0</v>
      </c>
      <c r="D73" s="3">
        <v>2</v>
      </c>
      <c r="E73" s="3">
        <v>0</v>
      </c>
      <c r="F73" s="3">
        <f>ROUND(Source!F70+Source!F71+Source!F72,3)</f>
        <v>0</v>
      </c>
      <c r="G73" s="3" t="s">
        <v>126</v>
      </c>
      <c r="H73" s="3" t="s">
        <v>127</v>
      </c>
      <c r="I73" s="3"/>
      <c r="J73" s="3"/>
      <c r="K73" s="3">
        <v>212</v>
      </c>
      <c r="L73" s="3">
        <v>36</v>
      </c>
      <c r="M73" s="3">
        <v>1</v>
      </c>
      <c r="N73" s="3" t="s">
        <v>3</v>
      </c>
    </row>
    <row r="74" spans="1:14" ht="12.75">
      <c r="A74" s="3">
        <v>50</v>
      </c>
      <c r="B74" s="3">
        <v>0</v>
      </c>
      <c r="C74" s="3">
        <v>0</v>
      </c>
      <c r="D74" s="3">
        <v>2</v>
      </c>
      <c r="E74" s="3">
        <v>201</v>
      </c>
      <c r="F74" s="3">
        <f>ROUND(Source!F58+Source!F68,3)</f>
        <v>45105.88</v>
      </c>
      <c r="G74" s="3" t="s">
        <v>128</v>
      </c>
      <c r="H74" s="3" t="s">
        <v>129</v>
      </c>
      <c r="I74" s="3"/>
      <c r="J74" s="3"/>
      <c r="K74" s="3">
        <v>212</v>
      </c>
      <c r="L74" s="3">
        <v>37</v>
      </c>
      <c r="M74" s="3">
        <v>3</v>
      </c>
      <c r="N74" s="3" t="s">
        <v>3</v>
      </c>
    </row>
    <row r="75" spans="1:14" ht="12.75">
      <c r="A75" s="3">
        <v>50</v>
      </c>
      <c r="B75" s="3">
        <v>0</v>
      </c>
      <c r="C75" s="3">
        <v>0</v>
      </c>
      <c r="D75" s="3">
        <v>2</v>
      </c>
      <c r="E75" s="3">
        <v>205</v>
      </c>
      <c r="F75" s="3">
        <f>ROUND(Source!F57+Source!F67-Source!F56-Source!F66,3)</f>
        <v>2208.307</v>
      </c>
      <c r="G75" s="3" t="s">
        <v>130</v>
      </c>
      <c r="H75" s="3" t="s">
        <v>131</v>
      </c>
      <c r="I75" s="3"/>
      <c r="J75" s="3"/>
      <c r="K75" s="3">
        <v>212</v>
      </c>
      <c r="L75" s="3">
        <v>38</v>
      </c>
      <c r="M75" s="3">
        <v>3</v>
      </c>
      <c r="N75" s="3" t="s">
        <v>3</v>
      </c>
    </row>
    <row r="76" spans="1:14" ht="12.75">
      <c r="A76" s="3">
        <v>50</v>
      </c>
      <c r="B76" s="3">
        <v>0</v>
      </c>
      <c r="C76" s="3">
        <v>0</v>
      </c>
      <c r="D76" s="3">
        <v>2</v>
      </c>
      <c r="E76" s="3">
        <v>207</v>
      </c>
      <c r="F76" s="3">
        <f>ROUND(Source!F54+Source!F64,3)</f>
        <v>363.564</v>
      </c>
      <c r="G76" s="3" t="s">
        <v>132</v>
      </c>
      <c r="H76" s="3" t="s">
        <v>133</v>
      </c>
      <c r="I76" s="3"/>
      <c r="J76" s="3"/>
      <c r="K76" s="3">
        <v>212</v>
      </c>
      <c r="L76" s="3">
        <v>39</v>
      </c>
      <c r="M76" s="3">
        <v>3</v>
      </c>
      <c r="N76" s="3" t="s">
        <v>3</v>
      </c>
    </row>
    <row r="77" spans="1:14" ht="12.75">
      <c r="A77" s="3">
        <v>50</v>
      </c>
      <c r="B77" s="3">
        <f>IF(Source!F77&lt;&gt;0,1,0)</f>
        <v>1</v>
      </c>
      <c r="C77" s="3">
        <v>0</v>
      </c>
      <c r="D77" s="3">
        <v>2</v>
      </c>
      <c r="E77" s="3">
        <v>213</v>
      </c>
      <c r="F77" s="3">
        <f>ROUND(Source!F68+Source!F58+Source!F69+Source!F73,3)</f>
        <v>45105.88</v>
      </c>
      <c r="G77" s="3" t="s">
        <v>134</v>
      </c>
      <c r="H77" s="3" t="s">
        <v>135</v>
      </c>
      <c r="I77" s="3"/>
      <c r="J77" s="3"/>
      <c r="K77" s="3">
        <v>212</v>
      </c>
      <c r="L77" s="3">
        <v>40</v>
      </c>
      <c r="M77" s="3">
        <v>1</v>
      </c>
      <c r="N77" s="3" t="s">
        <v>3</v>
      </c>
    </row>
    <row r="78" ht="12.75">
      <c r="G78">
        <v>0</v>
      </c>
    </row>
    <row r="79" spans="1:59" ht="12.75">
      <c r="A79" s="1">
        <v>4</v>
      </c>
      <c r="B79" s="1">
        <v>1</v>
      </c>
      <c r="C79" s="1"/>
      <c r="D79" s="1">
        <f>ROW(A89)</f>
        <v>89</v>
      </c>
      <c r="E79" s="1"/>
      <c r="F79" s="1" t="s">
        <v>17</v>
      </c>
      <c r="G79" s="1" t="s">
        <v>136</v>
      </c>
      <c r="H79" s="1"/>
      <c r="I79" s="1"/>
      <c r="J79" s="1"/>
      <c r="K79" s="1"/>
      <c r="L79" s="1"/>
      <c r="M79" s="1"/>
      <c r="N79" s="1" t="s">
        <v>3</v>
      </c>
      <c r="O79" s="1"/>
      <c r="P79" s="1"/>
      <c r="Q79" s="1"/>
      <c r="R79" s="1" t="s">
        <v>3</v>
      </c>
      <c r="S79" s="1" t="s">
        <v>3</v>
      </c>
      <c r="T79" s="1" t="s">
        <v>3</v>
      </c>
      <c r="U79" s="1" t="s">
        <v>3</v>
      </c>
      <c r="V79" s="1"/>
      <c r="W79" s="1"/>
      <c r="X79" s="1">
        <v>0</v>
      </c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>
        <v>0</v>
      </c>
      <c r="AM79" s="1"/>
      <c r="BE79" t="s">
        <v>137</v>
      </c>
      <c r="BF79">
        <v>0</v>
      </c>
      <c r="BG79">
        <v>0</v>
      </c>
    </row>
    <row r="81" spans="1:39" ht="12.75">
      <c r="A81" s="2">
        <v>52</v>
      </c>
      <c r="B81" s="2">
        <f aca="true" t="shared" si="31" ref="B81:AM81">B89</f>
        <v>1</v>
      </c>
      <c r="C81" s="2">
        <f t="shared" si="31"/>
        <v>4</v>
      </c>
      <c r="D81" s="2">
        <f t="shared" si="31"/>
        <v>79</v>
      </c>
      <c r="E81" s="2">
        <f t="shared" si="31"/>
        <v>0</v>
      </c>
      <c r="F81" s="2" t="str">
        <f t="shared" si="31"/>
        <v>Новый раздел</v>
      </c>
      <c r="G81" s="2" t="str">
        <f t="shared" si="31"/>
        <v>Демонтаж конструкций</v>
      </c>
      <c r="H81" s="2">
        <f t="shared" si="31"/>
        <v>0</v>
      </c>
      <c r="I81" s="2">
        <f t="shared" si="31"/>
        <v>0</v>
      </c>
      <c r="J81" s="2">
        <f t="shared" si="31"/>
        <v>0</v>
      </c>
      <c r="K81" s="2">
        <f t="shared" si="31"/>
        <v>0</v>
      </c>
      <c r="L81" s="2">
        <f t="shared" si="31"/>
        <v>0</v>
      </c>
      <c r="M81" s="2">
        <f t="shared" si="31"/>
        <v>0</v>
      </c>
      <c r="N81" s="2">
        <f t="shared" si="31"/>
        <v>0</v>
      </c>
      <c r="O81" s="2">
        <f t="shared" si="31"/>
        <v>1093.023</v>
      </c>
      <c r="P81" s="2">
        <f t="shared" si="31"/>
        <v>0</v>
      </c>
      <c r="Q81" s="2">
        <f t="shared" si="31"/>
        <v>430.84</v>
      </c>
      <c r="R81" s="2">
        <f t="shared" si="31"/>
        <v>27.028</v>
      </c>
      <c r="S81" s="2">
        <f t="shared" si="31"/>
        <v>662.183</v>
      </c>
      <c r="T81" s="2">
        <f t="shared" si="31"/>
        <v>0</v>
      </c>
      <c r="U81" s="2">
        <f t="shared" si="31"/>
        <v>89.553</v>
      </c>
      <c r="V81" s="2">
        <f t="shared" si="31"/>
        <v>2.633</v>
      </c>
      <c r="W81" s="2">
        <f t="shared" si="31"/>
        <v>0</v>
      </c>
      <c r="X81" s="2">
        <f t="shared" si="31"/>
        <v>816.055</v>
      </c>
      <c r="Y81" s="2">
        <f t="shared" si="31"/>
        <v>438.493</v>
      </c>
      <c r="Z81" s="2">
        <f t="shared" si="31"/>
        <v>0</v>
      </c>
      <c r="AA81" s="2">
        <f t="shared" si="31"/>
        <v>0</v>
      </c>
      <c r="AB81" s="2">
        <f t="shared" si="31"/>
        <v>1093.023</v>
      </c>
      <c r="AC81" s="2">
        <f t="shared" si="31"/>
        <v>0</v>
      </c>
      <c r="AD81" s="2">
        <f t="shared" si="31"/>
        <v>430.84</v>
      </c>
      <c r="AE81" s="2">
        <f t="shared" si="31"/>
        <v>27.028</v>
      </c>
      <c r="AF81" s="2">
        <f t="shared" si="31"/>
        <v>662.183</v>
      </c>
      <c r="AG81" s="2">
        <f t="shared" si="31"/>
        <v>0</v>
      </c>
      <c r="AH81" s="2">
        <f t="shared" si="31"/>
        <v>89.553</v>
      </c>
      <c r="AI81" s="2">
        <f t="shared" si="31"/>
        <v>2.633</v>
      </c>
      <c r="AJ81" s="2">
        <f t="shared" si="31"/>
        <v>0</v>
      </c>
      <c r="AK81" s="2">
        <f t="shared" si="31"/>
        <v>816.055</v>
      </c>
      <c r="AL81" s="2">
        <f t="shared" si="31"/>
        <v>438.493</v>
      </c>
      <c r="AM81" s="2">
        <f t="shared" si="31"/>
        <v>0</v>
      </c>
    </row>
    <row r="83" spans="1:155" ht="12.75">
      <c r="A83">
        <v>17</v>
      </c>
      <c r="B83">
        <v>1</v>
      </c>
      <c r="C83">
        <f>ROW(SmtRes!A73)</f>
        <v>73</v>
      </c>
      <c r="D83">
        <f>ROW(EtalonRes!A73)</f>
        <v>73</v>
      </c>
      <c r="E83" t="s">
        <v>20</v>
      </c>
      <c r="F83" t="s">
        <v>138</v>
      </c>
      <c r="G83" t="s">
        <v>139</v>
      </c>
      <c r="H83" t="s">
        <v>140</v>
      </c>
      <c r="I83">
        <v>1</v>
      </c>
      <c r="J83">
        <v>0</v>
      </c>
      <c r="O83">
        <f>ROUND(CP83,3)</f>
        <v>256.951</v>
      </c>
      <c r="P83">
        <f>ROUND(CQ83*I83,3)</f>
        <v>0</v>
      </c>
      <c r="Q83">
        <f>ROUND(CR83*I83,3)</f>
        <v>124.953</v>
      </c>
      <c r="R83">
        <f>ROUND(CS83*I83,3)</f>
        <v>6.998</v>
      </c>
      <c r="S83">
        <f>ROUND(CT83*I83,3)</f>
        <v>131.998</v>
      </c>
      <c r="T83">
        <f>ROUND(CU83*I83,3)</f>
        <v>0</v>
      </c>
      <c r="U83">
        <f>CV83*I83</f>
        <v>17.336000000000002</v>
      </c>
      <c r="V83">
        <f>CW83*I83</f>
        <v>0.6400000000000001</v>
      </c>
      <c r="W83">
        <f>ROUND(CX83*I83,3)</f>
        <v>0</v>
      </c>
      <c r="X83">
        <f aca="true" t="shared" si="32" ref="X83:Y87">ROUND(CY83,3)</f>
        <v>164.015</v>
      </c>
      <c r="Y83">
        <f t="shared" si="32"/>
        <v>87.567</v>
      </c>
      <c r="AA83">
        <v>0</v>
      </c>
      <c r="AB83">
        <f>(AC83+AD83+AF83)</f>
        <v>280.84000000000003</v>
      </c>
      <c r="AC83">
        <f>((ES83*0))</f>
        <v>0</v>
      </c>
      <c r="AD83">
        <f aca="true" t="shared" si="33" ref="AD83:AF86">((ET83*0.8))</f>
        <v>117.88</v>
      </c>
      <c r="AE83">
        <f t="shared" si="33"/>
        <v>8.64</v>
      </c>
      <c r="AF83">
        <f t="shared" si="33"/>
        <v>162.96</v>
      </c>
      <c r="AG83">
        <f>(AP83)</f>
        <v>0</v>
      </c>
      <c r="AH83">
        <f aca="true" t="shared" si="34" ref="AH83:AI86">((EW83*0.8))</f>
        <v>17.336000000000002</v>
      </c>
      <c r="AI83">
        <f t="shared" si="34"/>
        <v>0.6400000000000001</v>
      </c>
      <c r="AJ83">
        <f>(AS83)</f>
        <v>0</v>
      </c>
      <c r="AK83">
        <v>831.57</v>
      </c>
      <c r="AL83">
        <v>480.52</v>
      </c>
      <c r="AM83">
        <v>147.35</v>
      </c>
      <c r="AN83">
        <v>10.8</v>
      </c>
      <c r="AO83">
        <v>203.7</v>
      </c>
      <c r="AP83">
        <v>0</v>
      </c>
      <c r="AQ83">
        <v>21.67</v>
      </c>
      <c r="AR83">
        <v>0.8</v>
      </c>
      <c r="AS83">
        <v>0</v>
      </c>
      <c r="AT83">
        <f aca="true" t="shared" si="35" ref="AT83:AU87">BZ83</f>
        <v>118</v>
      </c>
      <c r="AU83">
        <f t="shared" si="35"/>
        <v>63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0.81</v>
      </c>
      <c r="BB83">
        <v>1.06</v>
      </c>
      <c r="BC83">
        <v>0.99</v>
      </c>
      <c r="BH83">
        <v>0</v>
      </c>
      <c r="BI83">
        <v>1</v>
      </c>
      <c r="BJ83" t="s">
        <v>141</v>
      </c>
      <c r="BM83">
        <v>16</v>
      </c>
      <c r="BN83">
        <v>0</v>
      </c>
      <c r="BP83">
        <v>0</v>
      </c>
      <c r="BQ83">
        <v>2</v>
      </c>
      <c r="BR83">
        <v>0</v>
      </c>
      <c r="BS83">
        <v>0.81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118</v>
      </c>
      <c r="CA83">
        <v>63</v>
      </c>
      <c r="CF83">
        <v>0</v>
      </c>
      <c r="CG83">
        <v>0</v>
      </c>
      <c r="CM83">
        <v>0</v>
      </c>
      <c r="CO83">
        <v>0</v>
      </c>
      <c r="CP83">
        <f>(P83+Q83+S83)</f>
        <v>256.951</v>
      </c>
      <c r="CQ83">
        <f>(AC83)*BC83</f>
        <v>0</v>
      </c>
      <c r="CR83">
        <f>(AD83)*BB83</f>
        <v>124.9528</v>
      </c>
      <c r="CS83">
        <f>(AE83)*BS83</f>
        <v>6.998400000000001</v>
      </c>
      <c r="CT83">
        <f>(AF83)*BA83</f>
        <v>131.9976</v>
      </c>
      <c r="CU83">
        <f aca="true" t="shared" si="36" ref="CU83:CX87">(AG83)*BT83</f>
        <v>0</v>
      </c>
      <c r="CV83">
        <f t="shared" si="36"/>
        <v>17.336000000000002</v>
      </c>
      <c r="CW83">
        <f t="shared" si="36"/>
        <v>0.6400000000000001</v>
      </c>
      <c r="CX83">
        <f t="shared" si="36"/>
        <v>0</v>
      </c>
      <c r="CY83">
        <f>(((S83+R83)*AT83)/100)</f>
        <v>164.01528</v>
      </c>
      <c r="CZ83">
        <f>(((S83+R83)*AU83)/100)</f>
        <v>87.56747999999999</v>
      </c>
      <c r="DD83" t="s">
        <v>142</v>
      </c>
      <c r="DE83" t="s">
        <v>143</v>
      </c>
      <c r="DF83" t="s">
        <v>143</v>
      </c>
      <c r="DG83" t="s">
        <v>143</v>
      </c>
      <c r="DI83" t="s">
        <v>143</v>
      </c>
      <c r="DJ83" t="s">
        <v>143</v>
      </c>
      <c r="DN83">
        <v>0</v>
      </c>
      <c r="DO83">
        <v>0</v>
      </c>
      <c r="DP83">
        <v>1</v>
      </c>
      <c r="DQ83">
        <v>1</v>
      </c>
      <c r="DR83">
        <v>1</v>
      </c>
      <c r="DS83">
        <v>1</v>
      </c>
      <c r="DT83">
        <v>1</v>
      </c>
      <c r="DU83">
        <v>1013</v>
      </c>
      <c r="DV83" t="s">
        <v>140</v>
      </c>
      <c r="DW83" t="s">
        <v>140</v>
      </c>
      <c r="DX83">
        <v>1</v>
      </c>
      <c r="EE83">
        <v>9499384</v>
      </c>
      <c r="EF83">
        <v>2</v>
      </c>
      <c r="EG83" t="s">
        <v>28</v>
      </c>
      <c r="EH83">
        <v>0</v>
      </c>
      <c r="EJ83">
        <v>1</v>
      </c>
      <c r="EK83">
        <v>16</v>
      </c>
      <c r="EL83" t="s">
        <v>29</v>
      </c>
      <c r="EM83" t="s">
        <v>30</v>
      </c>
      <c r="EP83" t="s">
        <v>144</v>
      </c>
      <c r="EQ83">
        <v>512</v>
      </c>
      <c r="ER83">
        <v>831.57</v>
      </c>
      <c r="ES83">
        <v>480.52</v>
      </c>
      <c r="ET83">
        <v>147.35</v>
      </c>
      <c r="EU83">
        <v>10.8</v>
      </c>
      <c r="EV83">
        <v>203.7</v>
      </c>
      <c r="EW83">
        <v>21.67</v>
      </c>
      <c r="EX83">
        <v>0.8</v>
      </c>
      <c r="EY83">
        <v>0</v>
      </c>
    </row>
    <row r="84" spans="1:155" ht="12.75">
      <c r="A84">
        <v>17</v>
      </c>
      <c r="B84">
        <v>1</v>
      </c>
      <c r="C84">
        <f>ROW(SmtRes!A83)</f>
        <v>83</v>
      </c>
      <c r="D84">
        <f>ROW(EtalonRes!A83)</f>
        <v>83</v>
      </c>
      <c r="E84" t="s">
        <v>32</v>
      </c>
      <c r="F84" t="s">
        <v>35</v>
      </c>
      <c r="G84" t="s">
        <v>145</v>
      </c>
      <c r="H84" t="s">
        <v>23</v>
      </c>
      <c r="I84">
        <f>18*0.2</f>
        <v>3.6</v>
      </c>
      <c r="J84">
        <v>0</v>
      </c>
      <c r="O84">
        <f>ROUND(CP84,3)</f>
        <v>445.091</v>
      </c>
      <c r="P84">
        <f>ROUND(CQ84*I84,3)</f>
        <v>0</v>
      </c>
      <c r="Q84">
        <f>ROUND(CR84*I84,3)</f>
        <v>107.581</v>
      </c>
      <c r="R84">
        <f>ROUND(CS84*I84,3)</f>
        <v>4.736</v>
      </c>
      <c r="S84">
        <f>ROUND(CT84*I84,3)</f>
        <v>337.51</v>
      </c>
      <c r="T84">
        <f>ROUND(CU84*I84,3)</f>
        <v>0</v>
      </c>
      <c r="U84">
        <f>CV84*I84</f>
        <v>43.315200000000004</v>
      </c>
      <c r="V84">
        <f>CW84*I84</f>
        <v>0.432</v>
      </c>
      <c r="W84">
        <f>ROUND(CX84*I84,3)</f>
        <v>0</v>
      </c>
      <c r="X84">
        <f t="shared" si="32"/>
        <v>403.85</v>
      </c>
      <c r="Y84">
        <f t="shared" si="32"/>
        <v>215.615</v>
      </c>
      <c r="AA84">
        <v>0</v>
      </c>
      <c r="AB84">
        <f>(AC84+AD84+AF84)</f>
        <v>143.936</v>
      </c>
      <c r="AC84">
        <f>((ES84*0))</f>
        <v>0</v>
      </c>
      <c r="AD84">
        <f t="shared" si="33"/>
        <v>28.192000000000004</v>
      </c>
      <c r="AE84">
        <f t="shared" si="33"/>
        <v>1.6239999999999999</v>
      </c>
      <c r="AF84">
        <f t="shared" si="33"/>
        <v>115.74400000000001</v>
      </c>
      <c r="AG84">
        <f>(AP84)</f>
        <v>0</v>
      </c>
      <c r="AH84">
        <f t="shared" si="34"/>
        <v>12.032</v>
      </c>
      <c r="AI84">
        <f t="shared" si="34"/>
        <v>0.12</v>
      </c>
      <c r="AJ84">
        <f>(AS84)</f>
        <v>0</v>
      </c>
      <c r="AK84">
        <v>1980.4</v>
      </c>
      <c r="AL84">
        <v>1800.48</v>
      </c>
      <c r="AM84">
        <v>35.24</v>
      </c>
      <c r="AN84">
        <v>2.03</v>
      </c>
      <c r="AO84">
        <v>144.68</v>
      </c>
      <c r="AP84">
        <v>0</v>
      </c>
      <c r="AQ84">
        <v>15.04</v>
      </c>
      <c r="AR84">
        <v>0.15</v>
      </c>
      <c r="AS84">
        <v>0</v>
      </c>
      <c r="AT84">
        <f t="shared" si="35"/>
        <v>118</v>
      </c>
      <c r="AU84">
        <f t="shared" si="35"/>
        <v>63</v>
      </c>
      <c r="AV84">
        <v>1</v>
      </c>
      <c r="AW84">
        <v>1</v>
      </c>
      <c r="AX84">
        <v>1</v>
      </c>
      <c r="AY84">
        <v>1</v>
      </c>
      <c r="AZ84">
        <v>1</v>
      </c>
      <c r="BA84">
        <v>0.81</v>
      </c>
      <c r="BB84">
        <v>1.06</v>
      </c>
      <c r="BC84">
        <v>0.99</v>
      </c>
      <c r="BH84">
        <v>0</v>
      </c>
      <c r="BI84">
        <v>1</v>
      </c>
      <c r="BJ84" t="s">
        <v>37</v>
      </c>
      <c r="BM84">
        <v>16</v>
      </c>
      <c r="BN84">
        <v>0</v>
      </c>
      <c r="BP84">
        <v>0</v>
      </c>
      <c r="BQ84">
        <v>2</v>
      </c>
      <c r="BR84">
        <v>0</v>
      </c>
      <c r="BS84">
        <v>0.81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118</v>
      </c>
      <c r="CA84">
        <v>63</v>
      </c>
      <c r="CF84">
        <v>0</v>
      </c>
      <c r="CG84">
        <v>0</v>
      </c>
      <c r="CM84">
        <v>0</v>
      </c>
      <c r="CO84">
        <v>0</v>
      </c>
      <c r="CP84">
        <f>(P84+Q84+S84)</f>
        <v>445.091</v>
      </c>
      <c r="CQ84">
        <f>(AC84)*BC84</f>
        <v>0</v>
      </c>
      <c r="CR84">
        <f>(AD84)*BB84</f>
        <v>29.883520000000004</v>
      </c>
      <c r="CS84">
        <f>(AE84)*BS84</f>
        <v>1.31544</v>
      </c>
      <c r="CT84">
        <f>(AF84)*BA84</f>
        <v>93.75264000000001</v>
      </c>
      <c r="CU84">
        <f t="shared" si="36"/>
        <v>0</v>
      </c>
      <c r="CV84">
        <f t="shared" si="36"/>
        <v>12.032</v>
      </c>
      <c r="CW84">
        <f t="shared" si="36"/>
        <v>0.12</v>
      </c>
      <c r="CX84">
        <f t="shared" si="36"/>
        <v>0</v>
      </c>
      <c r="CY84">
        <f>(((S84+R84)*AT84)/100)</f>
        <v>403.85028</v>
      </c>
      <c r="CZ84">
        <f>(((S84+R84)*AU84)/100)</f>
        <v>215.61498</v>
      </c>
      <c r="DD84" t="s">
        <v>142</v>
      </c>
      <c r="DE84" t="s">
        <v>143</v>
      </c>
      <c r="DF84" t="s">
        <v>143</v>
      </c>
      <c r="DG84" t="s">
        <v>143</v>
      </c>
      <c r="DI84" t="s">
        <v>143</v>
      </c>
      <c r="DJ84" t="s">
        <v>143</v>
      </c>
      <c r="DN84">
        <v>0</v>
      </c>
      <c r="DO84">
        <v>0</v>
      </c>
      <c r="DP84">
        <v>1</v>
      </c>
      <c r="DQ84">
        <v>1</v>
      </c>
      <c r="DR84">
        <v>1</v>
      </c>
      <c r="DS84">
        <v>1</v>
      </c>
      <c r="DT84">
        <v>1</v>
      </c>
      <c r="DU84">
        <v>1007</v>
      </c>
      <c r="DV84" t="s">
        <v>23</v>
      </c>
      <c r="DW84" t="s">
        <v>27</v>
      </c>
      <c r="DX84">
        <v>1</v>
      </c>
      <c r="EE84">
        <v>9499384</v>
      </c>
      <c r="EF84">
        <v>2</v>
      </c>
      <c r="EG84" t="s">
        <v>28</v>
      </c>
      <c r="EH84">
        <v>0</v>
      </c>
      <c r="EJ84">
        <v>1</v>
      </c>
      <c r="EK84">
        <v>16</v>
      </c>
      <c r="EL84" t="s">
        <v>29</v>
      </c>
      <c r="EM84" t="s">
        <v>30</v>
      </c>
      <c r="EP84" t="s">
        <v>38</v>
      </c>
      <c r="EQ84">
        <v>512</v>
      </c>
      <c r="ER84">
        <v>1980.4</v>
      </c>
      <c r="ES84">
        <v>1800.48</v>
      </c>
      <c r="ET84">
        <v>35.24</v>
      </c>
      <c r="EU84">
        <v>2.03</v>
      </c>
      <c r="EV84">
        <v>144.68</v>
      </c>
      <c r="EW84">
        <v>15.04</v>
      </c>
      <c r="EX84">
        <v>0.15</v>
      </c>
      <c r="EY84">
        <v>0</v>
      </c>
    </row>
    <row r="85" spans="1:155" ht="12.75">
      <c r="A85">
        <v>17</v>
      </c>
      <c r="B85">
        <v>1</v>
      </c>
      <c r="C85">
        <f>ROW(SmtRes!A88)</f>
        <v>88</v>
      </c>
      <c r="D85">
        <f>ROW(EtalonRes!A88)</f>
        <v>88</v>
      </c>
      <c r="E85" t="s">
        <v>34</v>
      </c>
      <c r="F85" t="s">
        <v>146</v>
      </c>
      <c r="G85" t="s">
        <v>147</v>
      </c>
      <c r="H85" t="s">
        <v>63</v>
      </c>
      <c r="I85">
        <f>18*0.2</f>
        <v>3.6</v>
      </c>
      <c r="J85">
        <v>0</v>
      </c>
      <c r="O85">
        <f>ROUND(CP85,3)</f>
        <v>147.414</v>
      </c>
      <c r="P85">
        <f>ROUND(CQ85*I85,3)</f>
        <v>0</v>
      </c>
      <c r="Q85">
        <f>ROUND(CR85*I85,3)</f>
        <v>92.103</v>
      </c>
      <c r="R85">
        <f>ROUND(CS85*I85,3)</f>
        <v>8.935</v>
      </c>
      <c r="S85">
        <f>ROUND(CT85*I85,3)</f>
        <v>55.311</v>
      </c>
      <c r="T85">
        <f>ROUND(CU85*I85,3)</f>
        <v>0</v>
      </c>
      <c r="U85">
        <f>CV85*I85</f>
        <v>8.755200000000002</v>
      </c>
      <c r="V85">
        <f>CW85*I85</f>
        <v>0.9792000000000001</v>
      </c>
      <c r="W85">
        <f>ROUND(CX85*I85,3)</f>
        <v>0</v>
      </c>
      <c r="X85">
        <f t="shared" si="32"/>
        <v>77.095</v>
      </c>
      <c r="Y85">
        <f t="shared" si="32"/>
        <v>41.76</v>
      </c>
      <c r="AA85">
        <v>0</v>
      </c>
      <c r="AB85">
        <f>(AC85+AD85+AF85)</f>
        <v>43.104</v>
      </c>
      <c r="AC85">
        <f>((ES85*0))</f>
        <v>0</v>
      </c>
      <c r="AD85">
        <f t="shared" si="33"/>
        <v>24.136000000000003</v>
      </c>
      <c r="AE85">
        <f t="shared" si="33"/>
        <v>3.064</v>
      </c>
      <c r="AF85">
        <f t="shared" si="33"/>
        <v>18.968</v>
      </c>
      <c r="AG85">
        <f>(AP85)</f>
        <v>0</v>
      </c>
      <c r="AH85">
        <f t="shared" si="34"/>
        <v>2.4320000000000004</v>
      </c>
      <c r="AI85">
        <f t="shared" si="34"/>
        <v>0.272</v>
      </c>
      <c r="AJ85">
        <f>(AS85)</f>
        <v>0</v>
      </c>
      <c r="AK85">
        <v>225.58</v>
      </c>
      <c r="AL85">
        <v>171.7</v>
      </c>
      <c r="AM85">
        <v>30.17</v>
      </c>
      <c r="AN85">
        <v>3.83</v>
      </c>
      <c r="AO85">
        <v>23.71</v>
      </c>
      <c r="AP85">
        <v>0</v>
      </c>
      <c r="AQ85">
        <v>3.04</v>
      </c>
      <c r="AR85">
        <v>0.34</v>
      </c>
      <c r="AS85">
        <v>0</v>
      </c>
      <c r="AT85">
        <f t="shared" si="35"/>
        <v>120</v>
      </c>
      <c r="AU85">
        <f t="shared" si="35"/>
        <v>65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0.81</v>
      </c>
      <c r="BB85">
        <v>1.06</v>
      </c>
      <c r="BC85">
        <v>0.99</v>
      </c>
      <c r="BH85">
        <v>0</v>
      </c>
      <c r="BI85">
        <v>1</v>
      </c>
      <c r="BJ85" t="s">
        <v>148</v>
      </c>
      <c r="BM85">
        <v>18</v>
      </c>
      <c r="BN85">
        <v>0</v>
      </c>
      <c r="BP85">
        <v>0</v>
      </c>
      <c r="BQ85">
        <v>2</v>
      </c>
      <c r="BR85">
        <v>0</v>
      </c>
      <c r="BS85">
        <v>0.81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120</v>
      </c>
      <c r="CA85">
        <v>65</v>
      </c>
      <c r="CF85">
        <v>0</v>
      </c>
      <c r="CG85">
        <v>0</v>
      </c>
      <c r="CM85">
        <v>0</v>
      </c>
      <c r="CO85">
        <v>0</v>
      </c>
      <c r="CP85">
        <f>(P85+Q85+S85)</f>
        <v>147.414</v>
      </c>
      <c r="CQ85">
        <f>(AC85)*BC85</f>
        <v>0</v>
      </c>
      <c r="CR85">
        <f>(AD85)*BB85</f>
        <v>25.584160000000004</v>
      </c>
      <c r="CS85">
        <f>(AE85)*BS85</f>
        <v>2.48184</v>
      </c>
      <c r="CT85">
        <f>(AF85)*BA85</f>
        <v>15.364080000000001</v>
      </c>
      <c r="CU85">
        <f t="shared" si="36"/>
        <v>0</v>
      </c>
      <c r="CV85">
        <f t="shared" si="36"/>
        <v>2.4320000000000004</v>
      </c>
      <c r="CW85">
        <f t="shared" si="36"/>
        <v>0.272</v>
      </c>
      <c r="CX85">
        <f t="shared" si="36"/>
        <v>0</v>
      </c>
      <c r="CY85">
        <f>(((S85+R85)*AT85)/100)</f>
        <v>77.09519999999999</v>
      </c>
      <c r="CZ85">
        <f>(((S85+R85)*AU85)/100)</f>
        <v>41.759899999999995</v>
      </c>
      <c r="DD85" t="s">
        <v>142</v>
      </c>
      <c r="DE85" t="s">
        <v>143</v>
      </c>
      <c r="DF85" t="s">
        <v>143</v>
      </c>
      <c r="DG85" t="s">
        <v>143</v>
      </c>
      <c r="DI85" t="s">
        <v>143</v>
      </c>
      <c r="DJ85" t="s">
        <v>143</v>
      </c>
      <c r="DN85">
        <v>0</v>
      </c>
      <c r="DO85">
        <v>0</v>
      </c>
      <c r="DP85">
        <v>1</v>
      </c>
      <c r="DQ85">
        <v>1</v>
      </c>
      <c r="DR85">
        <v>1</v>
      </c>
      <c r="DS85">
        <v>1</v>
      </c>
      <c r="DT85">
        <v>1</v>
      </c>
      <c r="DU85">
        <v>1007</v>
      </c>
      <c r="DV85" t="s">
        <v>63</v>
      </c>
      <c r="DW85" t="s">
        <v>149</v>
      </c>
      <c r="DX85">
        <v>1</v>
      </c>
      <c r="EE85">
        <v>9499386</v>
      </c>
      <c r="EF85">
        <v>2</v>
      </c>
      <c r="EG85" t="s">
        <v>28</v>
      </c>
      <c r="EH85">
        <v>0</v>
      </c>
      <c r="EJ85">
        <v>1</v>
      </c>
      <c r="EK85">
        <v>18</v>
      </c>
      <c r="EL85" t="s">
        <v>57</v>
      </c>
      <c r="EM85" t="s">
        <v>58</v>
      </c>
      <c r="EP85" t="s">
        <v>150</v>
      </c>
      <c r="EQ85">
        <v>512</v>
      </c>
      <c r="ER85">
        <v>225.58</v>
      </c>
      <c r="ES85">
        <v>171.7</v>
      </c>
      <c r="ET85">
        <v>30.17</v>
      </c>
      <c r="EU85">
        <v>3.83</v>
      </c>
      <c r="EV85">
        <v>23.71</v>
      </c>
      <c r="EW85">
        <v>3.04</v>
      </c>
      <c r="EX85">
        <v>0.34</v>
      </c>
      <c r="EY85">
        <v>0</v>
      </c>
    </row>
    <row r="86" spans="1:155" ht="12.75">
      <c r="A86">
        <v>17</v>
      </c>
      <c r="B86">
        <v>1</v>
      </c>
      <c r="C86">
        <f>ROW(SmtRes!A105)</f>
        <v>105</v>
      </c>
      <c r="D86">
        <f>ROW(EtalonRes!A105)</f>
        <v>105</v>
      </c>
      <c r="E86" t="s">
        <v>39</v>
      </c>
      <c r="F86" t="s">
        <v>151</v>
      </c>
      <c r="G86" t="s">
        <v>152</v>
      </c>
      <c r="H86" t="s">
        <v>42</v>
      </c>
      <c r="I86">
        <f>1.1*0.2</f>
        <v>0.22000000000000003</v>
      </c>
      <c r="J86">
        <v>0</v>
      </c>
      <c r="O86">
        <f>ROUND(CP86,3)</f>
        <v>226.095</v>
      </c>
      <c r="P86">
        <f>ROUND(CQ86*I86,3)</f>
        <v>0</v>
      </c>
      <c r="Q86">
        <f>ROUND(CR86*I86,3)</f>
        <v>103.692</v>
      </c>
      <c r="R86">
        <f>ROUND(CS86*I86,3)</f>
        <v>6.294</v>
      </c>
      <c r="S86">
        <f>ROUND(CT86*I86,3)</f>
        <v>122.403</v>
      </c>
      <c r="T86">
        <f>ROUND(CU86*I86,3)</f>
        <v>0</v>
      </c>
      <c r="U86">
        <f>CV86*I86</f>
        <v>18.032960000000003</v>
      </c>
      <c r="V86">
        <f>CW86*I86</f>
        <v>0.5755200000000001</v>
      </c>
      <c r="W86">
        <f>ROUND(CX86*I86,3)</f>
        <v>0</v>
      </c>
      <c r="X86">
        <f t="shared" si="32"/>
        <v>151.862</v>
      </c>
      <c r="Y86">
        <f t="shared" si="32"/>
        <v>81.079</v>
      </c>
      <c r="AA86">
        <v>0</v>
      </c>
      <c r="AB86">
        <f>(AC86+AD86+AF86)</f>
        <v>1131.536</v>
      </c>
      <c r="AC86">
        <f>((ES86*0))</f>
        <v>0</v>
      </c>
      <c r="AD86">
        <f t="shared" si="33"/>
        <v>444.64799999999997</v>
      </c>
      <c r="AE86">
        <f t="shared" si="33"/>
        <v>35.32</v>
      </c>
      <c r="AF86">
        <f t="shared" si="33"/>
        <v>686.888</v>
      </c>
      <c r="AG86">
        <f>(AP86)</f>
        <v>0</v>
      </c>
      <c r="AH86">
        <f t="shared" si="34"/>
        <v>81.968</v>
      </c>
      <c r="AI86">
        <f t="shared" si="34"/>
        <v>2.616</v>
      </c>
      <c r="AJ86">
        <f>(AS86)</f>
        <v>0</v>
      </c>
      <c r="AK86">
        <v>8839.43</v>
      </c>
      <c r="AL86">
        <v>7425.01</v>
      </c>
      <c r="AM86">
        <v>555.81</v>
      </c>
      <c r="AN86">
        <v>44.15</v>
      </c>
      <c r="AO86">
        <v>858.61</v>
      </c>
      <c r="AP86">
        <v>0</v>
      </c>
      <c r="AQ86">
        <v>102.46</v>
      </c>
      <c r="AR86">
        <v>3.27</v>
      </c>
      <c r="AS86">
        <v>0</v>
      </c>
      <c r="AT86">
        <f t="shared" si="35"/>
        <v>118</v>
      </c>
      <c r="AU86">
        <f t="shared" si="35"/>
        <v>63</v>
      </c>
      <c r="AV86">
        <v>1</v>
      </c>
      <c r="AW86">
        <v>1</v>
      </c>
      <c r="AX86">
        <v>1</v>
      </c>
      <c r="AY86">
        <v>1</v>
      </c>
      <c r="AZ86">
        <v>1</v>
      </c>
      <c r="BA86">
        <v>0.81</v>
      </c>
      <c r="BB86">
        <v>1.06</v>
      </c>
      <c r="BC86">
        <v>0.99</v>
      </c>
      <c r="BH86">
        <v>0</v>
      </c>
      <c r="BI86">
        <v>1</v>
      </c>
      <c r="BJ86" t="s">
        <v>153</v>
      </c>
      <c r="BM86">
        <v>16</v>
      </c>
      <c r="BN86">
        <v>0</v>
      </c>
      <c r="BP86">
        <v>0</v>
      </c>
      <c r="BQ86">
        <v>2</v>
      </c>
      <c r="BR86">
        <v>0</v>
      </c>
      <c r="BS86">
        <v>0.81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118</v>
      </c>
      <c r="CA86">
        <v>63</v>
      </c>
      <c r="CF86">
        <v>0</v>
      </c>
      <c r="CG86">
        <v>0</v>
      </c>
      <c r="CM86">
        <v>0</v>
      </c>
      <c r="CO86">
        <v>0</v>
      </c>
      <c r="CP86">
        <f>(P86+Q86+S86)</f>
        <v>226.095</v>
      </c>
      <c r="CQ86">
        <f>(AC86)*BC86</f>
        <v>0</v>
      </c>
      <c r="CR86">
        <f>(AD86)*BB86</f>
        <v>471.32688</v>
      </c>
      <c r="CS86">
        <f>(AE86)*BS86</f>
        <v>28.6092</v>
      </c>
      <c r="CT86">
        <f>(AF86)*BA86</f>
        <v>556.3792800000001</v>
      </c>
      <c r="CU86">
        <f t="shared" si="36"/>
        <v>0</v>
      </c>
      <c r="CV86">
        <f t="shared" si="36"/>
        <v>81.968</v>
      </c>
      <c r="CW86">
        <f t="shared" si="36"/>
        <v>2.616</v>
      </c>
      <c r="CX86">
        <f t="shared" si="36"/>
        <v>0</v>
      </c>
      <c r="CY86">
        <f>(((S86+R86)*AT86)/100)</f>
        <v>151.86246</v>
      </c>
      <c r="CZ86">
        <f>(((S86+R86)*AU86)/100)</f>
        <v>81.07911</v>
      </c>
      <c r="DD86" t="s">
        <v>142</v>
      </c>
      <c r="DE86" t="s">
        <v>143</v>
      </c>
      <c r="DF86" t="s">
        <v>143</v>
      </c>
      <c r="DG86" t="s">
        <v>143</v>
      </c>
      <c r="DI86" t="s">
        <v>143</v>
      </c>
      <c r="DJ86" t="s">
        <v>143</v>
      </c>
      <c r="DN86">
        <v>0</v>
      </c>
      <c r="DO86">
        <v>0</v>
      </c>
      <c r="DP86">
        <v>1</v>
      </c>
      <c r="DQ86">
        <v>1</v>
      </c>
      <c r="DR86">
        <v>1</v>
      </c>
      <c r="DS86">
        <v>1</v>
      </c>
      <c r="DT86">
        <v>1</v>
      </c>
      <c r="DU86">
        <v>1005</v>
      </c>
      <c r="DV86" t="s">
        <v>42</v>
      </c>
      <c r="DW86" t="s">
        <v>154</v>
      </c>
      <c r="DX86">
        <v>100</v>
      </c>
      <c r="EE86">
        <v>9499384</v>
      </c>
      <c r="EF86">
        <v>2</v>
      </c>
      <c r="EG86" t="s">
        <v>28</v>
      </c>
      <c r="EH86">
        <v>0</v>
      </c>
      <c r="EJ86">
        <v>1</v>
      </c>
      <c r="EK86">
        <v>16</v>
      </c>
      <c r="EL86" t="s">
        <v>29</v>
      </c>
      <c r="EM86" t="s">
        <v>30</v>
      </c>
      <c r="EP86" t="s">
        <v>333</v>
      </c>
      <c r="EQ86">
        <v>512</v>
      </c>
      <c r="ER86">
        <v>8839.43</v>
      </c>
      <c r="ES86">
        <v>7425.01</v>
      </c>
      <c r="ET86">
        <v>555.81</v>
      </c>
      <c r="EU86">
        <v>44.15</v>
      </c>
      <c r="EV86">
        <v>858.61</v>
      </c>
      <c r="EW86">
        <v>102.46</v>
      </c>
      <c r="EX86">
        <v>3.27</v>
      </c>
      <c r="EY86">
        <v>0</v>
      </c>
    </row>
    <row r="87" spans="1:155" ht="12.75">
      <c r="A87">
        <v>17</v>
      </c>
      <c r="B87">
        <v>1</v>
      </c>
      <c r="C87">
        <f>ROW(SmtRes!A122)</f>
        <v>122</v>
      </c>
      <c r="D87">
        <f>ROW(EtalonRes!A122)</f>
        <v>122</v>
      </c>
      <c r="E87" t="s">
        <v>46</v>
      </c>
      <c r="F87" t="s">
        <v>155</v>
      </c>
      <c r="G87" t="s">
        <v>156</v>
      </c>
      <c r="H87" t="s">
        <v>42</v>
      </c>
      <c r="I87">
        <f>0.264*0.2</f>
        <v>0.05280000000000001</v>
      </c>
      <c r="J87">
        <v>0</v>
      </c>
      <c r="O87">
        <f>ROUND(CP87,3)</f>
        <v>17.472</v>
      </c>
      <c r="P87">
        <f>ROUND(CQ87*I87,3)</f>
        <v>0</v>
      </c>
      <c r="Q87">
        <f>ROUND(CR87*I87,3)</f>
        <v>2.511</v>
      </c>
      <c r="R87">
        <f>ROUND(CS87*I87,3)</f>
        <v>0.065</v>
      </c>
      <c r="S87">
        <f>ROUND(CT87*I87,3)</f>
        <v>14.961</v>
      </c>
      <c r="T87">
        <f>ROUND(CU87*I87,3)</f>
        <v>0</v>
      </c>
      <c r="U87">
        <f>CV87*I87</f>
        <v>2.1132672</v>
      </c>
      <c r="V87">
        <f>CW87*I87</f>
        <v>0.0059136000000000015</v>
      </c>
      <c r="W87">
        <f>ROUND(CX87*I87,3)</f>
        <v>0</v>
      </c>
      <c r="X87">
        <f t="shared" si="32"/>
        <v>19.233</v>
      </c>
      <c r="Y87">
        <f t="shared" si="32"/>
        <v>12.472</v>
      </c>
      <c r="AA87">
        <v>0</v>
      </c>
      <c r="AB87">
        <f>(AC87+AD87+AF87)</f>
        <v>394.664</v>
      </c>
      <c r="AC87">
        <f>((ES87*0))</f>
        <v>0</v>
      </c>
      <c r="AD87">
        <f>((ET87*0.4))</f>
        <v>44.856</v>
      </c>
      <c r="AE87">
        <f>((EU87*0.4))</f>
        <v>1.512</v>
      </c>
      <c r="AF87">
        <f>((EV87*0.4))</f>
        <v>349.808</v>
      </c>
      <c r="AG87">
        <f>(AP87)</f>
        <v>0</v>
      </c>
      <c r="AH87">
        <f>((EW87*0.4))</f>
        <v>40.024</v>
      </c>
      <c r="AI87">
        <f>((EX87*0.4))</f>
        <v>0.11200000000000002</v>
      </c>
      <c r="AJ87">
        <f>(AS87)</f>
        <v>0</v>
      </c>
      <c r="AK87">
        <v>1366.59</v>
      </c>
      <c r="AL87">
        <v>379.93</v>
      </c>
      <c r="AM87">
        <v>112.14</v>
      </c>
      <c r="AN87">
        <v>3.78</v>
      </c>
      <c r="AO87">
        <v>874.52</v>
      </c>
      <c r="AP87">
        <v>0</v>
      </c>
      <c r="AQ87">
        <v>100.06</v>
      </c>
      <c r="AR87">
        <v>0.28</v>
      </c>
      <c r="AS87">
        <v>0</v>
      </c>
      <c r="AT87">
        <f t="shared" si="35"/>
        <v>128</v>
      </c>
      <c r="AU87">
        <f t="shared" si="35"/>
        <v>83</v>
      </c>
      <c r="AV87">
        <v>1</v>
      </c>
      <c r="AW87">
        <v>1</v>
      </c>
      <c r="AX87">
        <v>1</v>
      </c>
      <c r="AY87">
        <v>1</v>
      </c>
      <c r="AZ87">
        <v>1</v>
      </c>
      <c r="BA87">
        <v>0.81</v>
      </c>
      <c r="BB87">
        <v>1.06</v>
      </c>
      <c r="BC87">
        <v>0.99</v>
      </c>
      <c r="BH87">
        <v>0</v>
      </c>
      <c r="BI87">
        <v>1</v>
      </c>
      <c r="BJ87" t="s">
        <v>157</v>
      </c>
      <c r="BM87">
        <v>25</v>
      </c>
      <c r="BN87">
        <v>0</v>
      </c>
      <c r="BP87">
        <v>0</v>
      </c>
      <c r="BQ87">
        <v>2</v>
      </c>
      <c r="BR87">
        <v>0</v>
      </c>
      <c r="BS87">
        <v>0.81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128</v>
      </c>
      <c r="CA87">
        <v>83</v>
      </c>
      <c r="CF87">
        <v>0</v>
      </c>
      <c r="CG87">
        <v>0</v>
      </c>
      <c r="CM87">
        <v>0</v>
      </c>
      <c r="CO87">
        <v>0</v>
      </c>
      <c r="CP87">
        <f>(P87+Q87+S87)</f>
        <v>17.472</v>
      </c>
      <c r="CQ87">
        <f>(AC87)*BC87</f>
        <v>0</v>
      </c>
      <c r="CR87">
        <f>(AD87)*BB87</f>
        <v>47.547360000000005</v>
      </c>
      <c r="CS87">
        <f>(AE87)*BS87</f>
        <v>1.22472</v>
      </c>
      <c r="CT87">
        <f>(AF87)*BA87</f>
        <v>283.34448000000003</v>
      </c>
      <c r="CU87">
        <f t="shared" si="36"/>
        <v>0</v>
      </c>
      <c r="CV87">
        <f t="shared" si="36"/>
        <v>40.024</v>
      </c>
      <c r="CW87">
        <f t="shared" si="36"/>
        <v>0.11200000000000002</v>
      </c>
      <c r="CX87">
        <f t="shared" si="36"/>
        <v>0</v>
      </c>
      <c r="CY87">
        <f>(((S87+R87)*AT87)/100)</f>
        <v>19.23328</v>
      </c>
      <c r="CZ87">
        <f>(((S87+R87)*AU87)/100)</f>
        <v>12.47158</v>
      </c>
      <c r="DD87" t="s">
        <v>142</v>
      </c>
      <c r="DE87" t="s">
        <v>158</v>
      </c>
      <c r="DF87" t="s">
        <v>158</v>
      </c>
      <c r="DG87" t="s">
        <v>158</v>
      </c>
      <c r="DI87" t="s">
        <v>158</v>
      </c>
      <c r="DJ87" t="s">
        <v>158</v>
      </c>
      <c r="DN87">
        <v>0</v>
      </c>
      <c r="DO87">
        <v>0</v>
      </c>
      <c r="DP87">
        <v>1</v>
      </c>
      <c r="DQ87">
        <v>1</v>
      </c>
      <c r="DR87">
        <v>1</v>
      </c>
      <c r="DS87">
        <v>1</v>
      </c>
      <c r="DT87">
        <v>1</v>
      </c>
      <c r="DU87">
        <v>1005</v>
      </c>
      <c r="DV87" t="s">
        <v>42</v>
      </c>
      <c r="DW87" t="s">
        <v>159</v>
      </c>
      <c r="DX87">
        <v>100</v>
      </c>
      <c r="EE87">
        <v>9499393</v>
      </c>
      <c r="EF87">
        <v>2</v>
      </c>
      <c r="EG87" t="s">
        <v>28</v>
      </c>
      <c r="EH87">
        <v>0</v>
      </c>
      <c r="EJ87">
        <v>1</v>
      </c>
      <c r="EK87">
        <v>25</v>
      </c>
      <c r="EL87" t="s">
        <v>160</v>
      </c>
      <c r="EM87" t="s">
        <v>161</v>
      </c>
      <c r="EP87" t="s">
        <v>162</v>
      </c>
      <c r="EQ87">
        <v>512</v>
      </c>
      <c r="ER87">
        <v>1366.59</v>
      </c>
      <c r="ES87">
        <v>379.93</v>
      </c>
      <c r="ET87">
        <v>112.14</v>
      </c>
      <c r="EU87">
        <v>3.78</v>
      </c>
      <c r="EV87">
        <v>874.52</v>
      </c>
      <c r="EW87">
        <v>100.06</v>
      </c>
      <c r="EX87">
        <v>0.28</v>
      </c>
      <c r="EY87">
        <v>0</v>
      </c>
    </row>
    <row r="89" spans="1:39" ht="12.75">
      <c r="A89" s="2">
        <v>51</v>
      </c>
      <c r="B89" s="2">
        <f>B79</f>
        <v>1</v>
      </c>
      <c r="C89" s="2">
        <f>A79</f>
        <v>4</v>
      </c>
      <c r="D89" s="2">
        <f>ROW(A79)</f>
        <v>79</v>
      </c>
      <c r="E89" s="2"/>
      <c r="F89" s="2" t="str">
        <f>IF(F79&lt;&gt;"",F79,"")</f>
        <v>Новый раздел</v>
      </c>
      <c r="G89" s="2" t="str">
        <f>IF(G79&lt;&gt;"",G79,"")</f>
        <v>Демонтаж конструкций</v>
      </c>
      <c r="H89" s="2"/>
      <c r="I89" s="2"/>
      <c r="J89" s="2"/>
      <c r="K89" s="2"/>
      <c r="L89" s="2"/>
      <c r="M89" s="2"/>
      <c r="N89" s="2"/>
      <c r="O89" s="2">
        <f aca="true" t="shared" si="37" ref="O89:Y89">ROUND(AB89,3)</f>
        <v>1093.023</v>
      </c>
      <c r="P89" s="2">
        <f t="shared" si="37"/>
        <v>0</v>
      </c>
      <c r="Q89" s="2">
        <f t="shared" si="37"/>
        <v>430.84</v>
      </c>
      <c r="R89" s="2">
        <f t="shared" si="37"/>
        <v>27.028</v>
      </c>
      <c r="S89" s="2">
        <f t="shared" si="37"/>
        <v>662.183</v>
      </c>
      <c r="T89" s="2">
        <f t="shared" si="37"/>
        <v>0</v>
      </c>
      <c r="U89" s="2">
        <f t="shared" si="37"/>
        <v>89.553</v>
      </c>
      <c r="V89" s="2">
        <f t="shared" si="37"/>
        <v>2.633</v>
      </c>
      <c r="W89" s="2">
        <f t="shared" si="37"/>
        <v>0</v>
      </c>
      <c r="X89" s="2">
        <f t="shared" si="37"/>
        <v>816.055</v>
      </c>
      <c r="Y89" s="2">
        <f t="shared" si="37"/>
        <v>438.493</v>
      </c>
      <c r="Z89" s="2"/>
      <c r="AA89" s="2"/>
      <c r="AB89" s="2">
        <f>ROUND(SUMIF(AA83:AA87,"=0",O83:O87),3)</f>
        <v>1093.023</v>
      </c>
      <c r="AC89" s="2">
        <f>ROUND(SUMIF(AA83:AA87,"=0",P83:P87),3)</f>
        <v>0</v>
      </c>
      <c r="AD89" s="2">
        <f>ROUND(SUMIF(AA83:AA87,"=0",Q83:Q87),3)</f>
        <v>430.84</v>
      </c>
      <c r="AE89" s="2">
        <f>ROUND(SUMIF(AA83:AA87,"=0",R83:R87),3)</f>
        <v>27.028</v>
      </c>
      <c r="AF89" s="2">
        <f>ROUND(SUMIF(AA83:AA87,"=0",S83:S87),3)</f>
        <v>662.183</v>
      </c>
      <c r="AG89" s="2">
        <f>ROUND(SUMIF(AA83:AA87,"=0",T83:T87),3)</f>
        <v>0</v>
      </c>
      <c r="AH89" s="2">
        <f>ROUND(SUMIF(AA83:AA87,"=0",U83:U87),3)</f>
        <v>89.553</v>
      </c>
      <c r="AI89" s="2">
        <f>ROUND(SUMIF(AA83:AA87,"=0",V83:V87),3)</f>
        <v>2.633</v>
      </c>
      <c r="AJ89" s="2">
        <f>ROUND(SUMIF(AA83:AA87,"=0",W83:W87),3)</f>
        <v>0</v>
      </c>
      <c r="AK89" s="2">
        <f>ROUND(SUMIF(AA83:AA87,"=0",X83:X87),3)</f>
        <v>816.055</v>
      </c>
      <c r="AL89" s="2">
        <f>ROUND(SUMIF(AA83:AA87,"=0",Y83:Y87),3)</f>
        <v>438.493</v>
      </c>
      <c r="AM89" s="2">
        <v>0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0</v>
      </c>
      <c r="F91" s="3">
        <f>Source!O89</f>
        <v>1093.023</v>
      </c>
      <c r="G91" s="3" t="s">
        <v>68</v>
      </c>
      <c r="H91" s="3" t="s">
        <v>69</v>
      </c>
      <c r="I91" s="3"/>
      <c r="J91" s="3"/>
      <c r="K91" s="3">
        <v>201</v>
      </c>
      <c r="L91" s="3">
        <v>1</v>
      </c>
      <c r="M91" s="3">
        <v>3</v>
      </c>
      <c r="N91" s="3" t="s">
        <v>3</v>
      </c>
    </row>
    <row r="92" spans="1:14" ht="12.75">
      <c r="A92" s="3">
        <v>50</v>
      </c>
      <c r="B92" s="3">
        <v>0</v>
      </c>
      <c r="C92" s="3">
        <v>0</v>
      </c>
      <c r="D92" s="3">
        <v>1</v>
      </c>
      <c r="E92" s="3">
        <v>0</v>
      </c>
      <c r="F92" s="3">
        <f>Source!P89</f>
        <v>0</v>
      </c>
      <c r="G92" s="3" t="s">
        <v>70</v>
      </c>
      <c r="H92" s="3" t="s">
        <v>71</v>
      </c>
      <c r="I92" s="3"/>
      <c r="J92" s="3"/>
      <c r="K92" s="3">
        <v>202</v>
      </c>
      <c r="L92" s="3">
        <v>2</v>
      </c>
      <c r="M92" s="3">
        <v>3</v>
      </c>
      <c r="N92" s="3" t="s">
        <v>3</v>
      </c>
    </row>
    <row r="93" spans="1:14" ht="12.75">
      <c r="A93" s="3">
        <v>50</v>
      </c>
      <c r="B93" s="3">
        <v>0</v>
      </c>
      <c r="C93" s="3">
        <v>0</v>
      </c>
      <c r="D93" s="3">
        <v>1</v>
      </c>
      <c r="E93" s="3">
        <v>203</v>
      </c>
      <c r="F93" s="3">
        <f>Source!Q89</f>
        <v>430.84</v>
      </c>
      <c r="G93" s="3" t="s">
        <v>72</v>
      </c>
      <c r="H93" s="3" t="s">
        <v>73</v>
      </c>
      <c r="I93" s="3"/>
      <c r="J93" s="3"/>
      <c r="K93" s="3">
        <v>203</v>
      </c>
      <c r="L93" s="3">
        <v>3</v>
      </c>
      <c r="M93" s="3">
        <v>3</v>
      </c>
      <c r="N93" s="3" t="s">
        <v>3</v>
      </c>
    </row>
    <row r="94" spans="1:14" ht="12.75">
      <c r="A94" s="3">
        <v>50</v>
      </c>
      <c r="B94" s="3">
        <v>0</v>
      </c>
      <c r="C94" s="3">
        <v>0</v>
      </c>
      <c r="D94" s="3">
        <v>1</v>
      </c>
      <c r="E94" s="3">
        <v>204</v>
      </c>
      <c r="F94" s="3">
        <f>Source!R89</f>
        <v>27.028</v>
      </c>
      <c r="G94" s="3" t="s">
        <v>74</v>
      </c>
      <c r="H94" s="3" t="s">
        <v>75</v>
      </c>
      <c r="I94" s="3"/>
      <c r="J94" s="3"/>
      <c r="K94" s="3">
        <v>204</v>
      </c>
      <c r="L94" s="3">
        <v>4</v>
      </c>
      <c r="M94" s="3">
        <v>3</v>
      </c>
      <c r="N94" s="3" t="s">
        <v>3</v>
      </c>
    </row>
    <row r="95" spans="1:14" ht="12.75">
      <c r="A95" s="3">
        <v>50</v>
      </c>
      <c r="B95" s="3">
        <v>0</v>
      </c>
      <c r="C95" s="3">
        <v>0</v>
      </c>
      <c r="D95" s="3">
        <v>1</v>
      </c>
      <c r="E95" s="3">
        <v>0</v>
      </c>
      <c r="F95" s="3">
        <f>Source!S89</f>
        <v>662.183</v>
      </c>
      <c r="G95" s="3" t="s">
        <v>76</v>
      </c>
      <c r="H95" s="3" t="s">
        <v>77</v>
      </c>
      <c r="I95" s="3"/>
      <c r="J95" s="3"/>
      <c r="K95" s="3">
        <v>205</v>
      </c>
      <c r="L95" s="3">
        <v>5</v>
      </c>
      <c r="M95" s="3">
        <v>3</v>
      </c>
      <c r="N95" s="3" t="s">
        <v>3</v>
      </c>
    </row>
    <row r="96" spans="1:14" ht="12.75">
      <c r="A96" s="3">
        <v>50</v>
      </c>
      <c r="B96" s="3">
        <v>0</v>
      </c>
      <c r="C96" s="3">
        <v>0</v>
      </c>
      <c r="D96" s="3">
        <v>1</v>
      </c>
      <c r="E96" s="3">
        <v>206</v>
      </c>
      <c r="F96" s="3">
        <f>Source!T89</f>
        <v>0</v>
      </c>
      <c r="G96" s="3" t="s">
        <v>78</v>
      </c>
      <c r="H96" s="3" t="s">
        <v>79</v>
      </c>
      <c r="I96" s="3"/>
      <c r="J96" s="3"/>
      <c r="K96" s="3">
        <v>206</v>
      </c>
      <c r="L96" s="3">
        <v>6</v>
      </c>
      <c r="M96" s="3">
        <v>3</v>
      </c>
      <c r="N96" s="3" t="s">
        <v>3</v>
      </c>
    </row>
    <row r="97" spans="1:14" ht="12.75">
      <c r="A97" s="3">
        <v>50</v>
      </c>
      <c r="B97" s="3">
        <v>0</v>
      </c>
      <c r="C97" s="3">
        <v>0</v>
      </c>
      <c r="D97" s="3">
        <v>1</v>
      </c>
      <c r="E97" s="3">
        <v>0</v>
      </c>
      <c r="F97" s="3">
        <f>Source!U89</f>
        <v>89.553</v>
      </c>
      <c r="G97" s="3" t="s">
        <v>80</v>
      </c>
      <c r="H97" s="3" t="s">
        <v>81</v>
      </c>
      <c r="I97" s="3"/>
      <c r="J97" s="3"/>
      <c r="K97" s="3">
        <v>207</v>
      </c>
      <c r="L97" s="3">
        <v>7</v>
      </c>
      <c r="M97" s="3">
        <v>3</v>
      </c>
      <c r="N97" s="3" t="s">
        <v>3</v>
      </c>
    </row>
    <row r="98" spans="1:14" ht="12.75">
      <c r="A98" s="3">
        <v>50</v>
      </c>
      <c r="B98" s="3">
        <v>0</v>
      </c>
      <c r="C98" s="3">
        <v>0</v>
      </c>
      <c r="D98" s="3">
        <v>1</v>
      </c>
      <c r="E98" s="3">
        <v>208</v>
      </c>
      <c r="F98" s="3">
        <f>Source!V89</f>
        <v>2.633</v>
      </c>
      <c r="G98" s="3" t="s">
        <v>82</v>
      </c>
      <c r="H98" s="3" t="s">
        <v>83</v>
      </c>
      <c r="I98" s="3"/>
      <c r="J98" s="3"/>
      <c r="K98" s="3">
        <v>208</v>
      </c>
      <c r="L98" s="3">
        <v>8</v>
      </c>
      <c r="M98" s="3">
        <v>3</v>
      </c>
      <c r="N98" s="3" t="s">
        <v>3</v>
      </c>
    </row>
    <row r="99" spans="1:14" ht="12.75">
      <c r="A99" s="3">
        <v>50</v>
      </c>
      <c r="B99" s="3">
        <v>0</v>
      </c>
      <c r="C99" s="3">
        <v>0</v>
      </c>
      <c r="D99" s="3">
        <v>1</v>
      </c>
      <c r="E99" s="3">
        <v>209</v>
      </c>
      <c r="F99" s="3">
        <f>Source!W89</f>
        <v>0</v>
      </c>
      <c r="G99" s="3" t="s">
        <v>84</v>
      </c>
      <c r="H99" s="3" t="s">
        <v>85</v>
      </c>
      <c r="I99" s="3"/>
      <c r="J99" s="3"/>
      <c r="K99" s="3">
        <v>209</v>
      </c>
      <c r="L99" s="3">
        <v>9</v>
      </c>
      <c r="M99" s="3">
        <v>3</v>
      </c>
      <c r="N99" s="3" t="s">
        <v>3</v>
      </c>
    </row>
    <row r="100" spans="1:14" ht="12.75">
      <c r="A100" s="3">
        <v>50</v>
      </c>
      <c r="B100" s="3">
        <v>0</v>
      </c>
      <c r="C100" s="3">
        <v>0</v>
      </c>
      <c r="D100" s="3">
        <v>1</v>
      </c>
      <c r="E100" s="3">
        <v>210</v>
      </c>
      <c r="F100" s="3">
        <f>Source!X89</f>
        <v>816.055</v>
      </c>
      <c r="G100" s="3" t="s">
        <v>86</v>
      </c>
      <c r="H100" s="3" t="s">
        <v>87</v>
      </c>
      <c r="I100" s="3"/>
      <c r="J100" s="3"/>
      <c r="K100" s="3">
        <v>210</v>
      </c>
      <c r="L100" s="3">
        <v>10</v>
      </c>
      <c r="M100" s="3">
        <v>3</v>
      </c>
      <c r="N100" s="3" t="s">
        <v>3</v>
      </c>
    </row>
    <row r="101" spans="1:14" ht="12.75">
      <c r="A101" s="3">
        <v>50</v>
      </c>
      <c r="B101" s="3">
        <v>0</v>
      </c>
      <c r="C101" s="3">
        <v>0</v>
      </c>
      <c r="D101" s="3">
        <v>1</v>
      </c>
      <c r="E101" s="3">
        <v>211</v>
      </c>
      <c r="F101" s="3">
        <f>Source!Y89</f>
        <v>438.493</v>
      </c>
      <c r="G101" s="3" t="s">
        <v>88</v>
      </c>
      <c r="H101" s="3" t="s">
        <v>89</v>
      </c>
      <c r="I101" s="3"/>
      <c r="J101" s="3"/>
      <c r="K101" s="3">
        <v>211</v>
      </c>
      <c r="L101" s="3">
        <v>11</v>
      </c>
      <c r="M101" s="3">
        <v>3</v>
      </c>
      <c r="N101" s="3" t="s">
        <v>3</v>
      </c>
    </row>
    <row r="102" spans="1:14" ht="12.75">
      <c r="A102" s="3">
        <v>50</v>
      </c>
      <c r="B102" s="3">
        <f>IF(Source!F102&lt;&gt;0,1,0)</f>
        <v>1</v>
      </c>
      <c r="C102" s="3">
        <v>0</v>
      </c>
      <c r="D102" s="3">
        <v>2</v>
      </c>
      <c r="E102" s="3">
        <v>0</v>
      </c>
      <c r="F102" s="3">
        <v>1093.023</v>
      </c>
      <c r="G102" s="3" t="s">
        <v>90</v>
      </c>
      <c r="H102" s="3" t="s">
        <v>91</v>
      </c>
      <c r="I102" s="3"/>
      <c r="J102" s="3"/>
      <c r="K102" s="3">
        <v>212</v>
      </c>
      <c r="L102" s="3">
        <v>12</v>
      </c>
      <c r="M102" s="3">
        <v>1</v>
      </c>
      <c r="N102" s="3" t="s">
        <v>3</v>
      </c>
    </row>
    <row r="103" spans="1:14" ht="12.75">
      <c r="A103" s="3">
        <v>50</v>
      </c>
      <c r="B103" s="3">
        <f>IF(Source!F103&lt;&gt;0,1,0)</f>
        <v>1</v>
      </c>
      <c r="C103" s="3">
        <v>0</v>
      </c>
      <c r="D103" s="3">
        <v>2</v>
      </c>
      <c r="E103" s="3">
        <v>0</v>
      </c>
      <c r="F103" s="3">
        <v>816.055</v>
      </c>
      <c r="G103" s="3" t="s">
        <v>92</v>
      </c>
      <c r="H103" s="3" t="s">
        <v>87</v>
      </c>
      <c r="I103" s="3"/>
      <c r="J103" s="3"/>
      <c r="K103" s="3">
        <v>212</v>
      </c>
      <c r="L103" s="3">
        <v>13</v>
      </c>
      <c r="M103" s="3">
        <v>1</v>
      </c>
      <c r="N103" s="3" t="s">
        <v>3</v>
      </c>
    </row>
    <row r="104" spans="1:14" ht="12.75">
      <c r="A104" s="3">
        <v>50</v>
      </c>
      <c r="B104" s="3">
        <f>IF(Source!F104&lt;&gt;0,1,0)</f>
        <v>1</v>
      </c>
      <c r="C104" s="3">
        <v>0</v>
      </c>
      <c r="D104" s="3">
        <v>2</v>
      </c>
      <c r="E104" s="3">
        <v>0</v>
      </c>
      <c r="F104" s="3">
        <v>438.493</v>
      </c>
      <c r="G104" s="3" t="s">
        <v>93</v>
      </c>
      <c r="H104" s="3" t="s">
        <v>89</v>
      </c>
      <c r="I104" s="3"/>
      <c r="J104" s="3"/>
      <c r="K104" s="3">
        <v>212</v>
      </c>
      <c r="L104" s="3">
        <v>14</v>
      </c>
      <c r="M104" s="3">
        <v>1</v>
      </c>
      <c r="N104" s="3" t="s">
        <v>3</v>
      </c>
    </row>
    <row r="105" spans="1:14" ht="12.75">
      <c r="A105" s="3">
        <v>50</v>
      </c>
      <c r="B105" s="3">
        <f>IF(Source!F105&lt;&gt;0,1,0)</f>
        <v>1</v>
      </c>
      <c r="C105" s="3">
        <v>0</v>
      </c>
      <c r="D105" s="3">
        <v>2</v>
      </c>
      <c r="E105" s="3">
        <v>0</v>
      </c>
      <c r="F105" s="3">
        <v>89.553</v>
      </c>
      <c r="G105" s="3" t="s">
        <v>94</v>
      </c>
      <c r="H105" s="3" t="s">
        <v>95</v>
      </c>
      <c r="I105" s="3"/>
      <c r="J105" s="3"/>
      <c r="K105" s="3">
        <v>212</v>
      </c>
      <c r="L105" s="3">
        <v>15</v>
      </c>
      <c r="M105" s="3">
        <v>1</v>
      </c>
      <c r="N105" s="3" t="s">
        <v>3</v>
      </c>
    </row>
    <row r="106" spans="1:14" ht="12.75">
      <c r="A106" s="3">
        <v>50</v>
      </c>
      <c r="B106" s="3">
        <f>IF(Source!F106&lt;&gt;0,1,0)</f>
        <v>1</v>
      </c>
      <c r="C106" s="3">
        <v>0</v>
      </c>
      <c r="D106" s="3">
        <v>2</v>
      </c>
      <c r="E106" s="3">
        <v>0</v>
      </c>
      <c r="F106" s="3">
        <v>2.633</v>
      </c>
      <c r="G106" s="3" t="s">
        <v>96</v>
      </c>
      <c r="H106" s="3" t="s">
        <v>97</v>
      </c>
      <c r="I106" s="3"/>
      <c r="J106" s="3"/>
      <c r="K106" s="3">
        <v>212</v>
      </c>
      <c r="L106" s="3">
        <v>16</v>
      </c>
      <c r="M106" s="3">
        <v>1</v>
      </c>
      <c r="N106" s="3" t="s">
        <v>3</v>
      </c>
    </row>
    <row r="107" spans="1:14" ht="12.75">
      <c r="A107" s="3">
        <v>50</v>
      </c>
      <c r="B107" s="3">
        <f>IF(Source!F107&lt;&gt;0,1,0)</f>
        <v>1</v>
      </c>
      <c r="C107" s="3">
        <v>0</v>
      </c>
      <c r="D107" s="3">
        <v>2</v>
      </c>
      <c r="E107" s="3">
        <v>0</v>
      </c>
      <c r="F107" s="3">
        <f>ROUND(Source!F105+Source!F106,3)</f>
        <v>92.186</v>
      </c>
      <c r="G107" s="3" t="s">
        <v>98</v>
      </c>
      <c r="H107" s="3" t="s">
        <v>99</v>
      </c>
      <c r="I107" s="3"/>
      <c r="J107" s="3"/>
      <c r="K107" s="3">
        <v>212</v>
      </c>
      <c r="L107" s="3">
        <v>17</v>
      </c>
      <c r="M107" s="3">
        <v>1</v>
      </c>
      <c r="N107" s="3" t="s">
        <v>3</v>
      </c>
    </row>
    <row r="108" spans="1:14" ht="12.75">
      <c r="A108" s="3">
        <v>50</v>
      </c>
      <c r="B108" s="3">
        <v>0</v>
      </c>
      <c r="C108" s="3">
        <v>0</v>
      </c>
      <c r="D108" s="3">
        <v>2</v>
      </c>
      <c r="E108" s="3">
        <v>0</v>
      </c>
      <c r="F108" s="3">
        <v>662.183</v>
      </c>
      <c r="G108" s="3" t="s">
        <v>100</v>
      </c>
      <c r="H108" s="3" t="s">
        <v>101</v>
      </c>
      <c r="I108" s="3"/>
      <c r="J108" s="3"/>
      <c r="K108" s="3">
        <v>212</v>
      </c>
      <c r="L108" s="3">
        <v>18</v>
      </c>
      <c r="M108" s="3">
        <v>3</v>
      </c>
      <c r="N108" s="3" t="s">
        <v>3</v>
      </c>
    </row>
    <row r="109" spans="1:14" ht="12.75">
      <c r="A109" s="3">
        <v>50</v>
      </c>
      <c r="B109" s="3">
        <v>0</v>
      </c>
      <c r="C109" s="3">
        <v>0</v>
      </c>
      <c r="D109" s="3">
        <v>2</v>
      </c>
      <c r="E109" s="3">
        <v>0</v>
      </c>
      <c r="F109" s="3">
        <v>27.028</v>
      </c>
      <c r="G109" s="3" t="s">
        <v>102</v>
      </c>
      <c r="H109" s="3" t="s">
        <v>103</v>
      </c>
      <c r="I109" s="3"/>
      <c r="J109" s="3"/>
      <c r="K109" s="3">
        <v>212</v>
      </c>
      <c r="L109" s="3">
        <v>19</v>
      </c>
      <c r="M109" s="3">
        <v>3</v>
      </c>
      <c r="N109" s="3" t="s">
        <v>3</v>
      </c>
    </row>
    <row r="110" spans="1:14" ht="12.75">
      <c r="A110" s="3">
        <v>50</v>
      </c>
      <c r="B110" s="3">
        <f>IF(Source!F110&lt;&gt;0,1,0)</f>
        <v>1</v>
      </c>
      <c r="C110" s="3">
        <v>0</v>
      </c>
      <c r="D110" s="3">
        <v>2</v>
      </c>
      <c r="E110" s="3">
        <v>0</v>
      </c>
      <c r="F110" s="3">
        <f>ROUND(Source!F108+Source!F109,3)</f>
        <v>689.211</v>
      </c>
      <c r="G110" s="3" t="s">
        <v>104</v>
      </c>
      <c r="H110" s="3" t="s">
        <v>105</v>
      </c>
      <c r="I110" s="3"/>
      <c r="J110" s="3"/>
      <c r="K110" s="3">
        <v>212</v>
      </c>
      <c r="L110" s="3">
        <v>20</v>
      </c>
      <c r="M110" s="3">
        <v>1</v>
      </c>
      <c r="N110" s="3" t="s">
        <v>3</v>
      </c>
    </row>
    <row r="111" spans="1:14" ht="12.75">
      <c r="A111" s="3">
        <v>50</v>
      </c>
      <c r="B111" s="3">
        <f>IF(Source!F111&lt;&gt;0,1,0)</f>
        <v>1</v>
      </c>
      <c r="C111" s="3">
        <v>0</v>
      </c>
      <c r="D111" s="3">
        <v>2</v>
      </c>
      <c r="E111" s="3">
        <v>0</v>
      </c>
      <c r="F111" s="3">
        <f>ROUND(Source!F102+Source!F103+Source!F104,3)</f>
        <v>2347.571</v>
      </c>
      <c r="G111" s="3" t="s">
        <v>106</v>
      </c>
      <c r="H111" s="3" t="s">
        <v>107</v>
      </c>
      <c r="I111" s="3"/>
      <c r="J111" s="3"/>
      <c r="K111" s="3">
        <v>212</v>
      </c>
      <c r="L111" s="3">
        <v>21</v>
      </c>
      <c r="M111" s="3">
        <v>1</v>
      </c>
      <c r="N111" s="3" t="s">
        <v>3</v>
      </c>
    </row>
    <row r="112" spans="1:14" ht="12.75">
      <c r="A112" s="3">
        <v>50</v>
      </c>
      <c r="B112" s="3">
        <f>IF(Source!F112&lt;&gt;0,1,0)</f>
        <v>0</v>
      </c>
      <c r="C112" s="3">
        <v>0</v>
      </c>
      <c r="D112" s="3">
        <v>2</v>
      </c>
      <c r="E112" s="3">
        <v>0</v>
      </c>
      <c r="F112" s="3">
        <v>0</v>
      </c>
      <c r="G112" s="3" t="s">
        <v>108</v>
      </c>
      <c r="H112" s="3" t="s">
        <v>109</v>
      </c>
      <c r="I112" s="3"/>
      <c r="J112" s="3"/>
      <c r="K112" s="3">
        <v>212</v>
      </c>
      <c r="L112" s="3">
        <v>22</v>
      </c>
      <c r="M112" s="3">
        <v>1</v>
      </c>
      <c r="N112" s="3" t="s">
        <v>3</v>
      </c>
    </row>
    <row r="113" spans="1:14" ht="12.75">
      <c r="A113" s="3">
        <v>50</v>
      </c>
      <c r="B113" s="3">
        <f>IF(Source!F113&lt;&gt;0,1,0)</f>
        <v>0</v>
      </c>
      <c r="C113" s="3">
        <v>0</v>
      </c>
      <c r="D113" s="3">
        <v>2</v>
      </c>
      <c r="E113" s="3">
        <v>0</v>
      </c>
      <c r="F113" s="3">
        <v>0</v>
      </c>
      <c r="G113" s="3" t="s">
        <v>110</v>
      </c>
      <c r="H113" s="3" t="s">
        <v>87</v>
      </c>
      <c r="I113" s="3"/>
      <c r="J113" s="3"/>
      <c r="K113" s="3">
        <v>212</v>
      </c>
      <c r="L113" s="3">
        <v>23</v>
      </c>
      <c r="M113" s="3">
        <v>1</v>
      </c>
      <c r="N113" s="3" t="s">
        <v>3</v>
      </c>
    </row>
    <row r="114" spans="1:14" ht="12.75">
      <c r="A114" s="3">
        <v>50</v>
      </c>
      <c r="B114" s="3">
        <f>IF(Source!F114&lt;&gt;0,1,0)</f>
        <v>0</v>
      </c>
      <c r="C114" s="3">
        <v>0</v>
      </c>
      <c r="D114" s="3">
        <v>2</v>
      </c>
      <c r="E114" s="3">
        <v>0</v>
      </c>
      <c r="F114" s="3">
        <v>0</v>
      </c>
      <c r="G114" s="3" t="s">
        <v>111</v>
      </c>
      <c r="H114" s="3" t="s">
        <v>89</v>
      </c>
      <c r="I114" s="3"/>
      <c r="J114" s="3"/>
      <c r="K114" s="3">
        <v>212</v>
      </c>
      <c r="L114" s="3">
        <v>24</v>
      </c>
      <c r="M114" s="3">
        <v>1</v>
      </c>
      <c r="N114" s="3" t="s">
        <v>3</v>
      </c>
    </row>
    <row r="115" spans="1:14" ht="12.75">
      <c r="A115" s="3">
        <v>50</v>
      </c>
      <c r="B115" s="3">
        <f>IF(Source!F115&lt;&gt;0,1,0)</f>
        <v>0</v>
      </c>
      <c r="C115" s="3">
        <v>0</v>
      </c>
      <c r="D115" s="3">
        <v>2</v>
      </c>
      <c r="E115" s="3">
        <v>0</v>
      </c>
      <c r="F115" s="3">
        <v>0</v>
      </c>
      <c r="G115" s="3" t="s">
        <v>112</v>
      </c>
      <c r="H115" s="3" t="s">
        <v>95</v>
      </c>
      <c r="I115" s="3"/>
      <c r="J115" s="3"/>
      <c r="K115" s="3">
        <v>212</v>
      </c>
      <c r="L115" s="3">
        <v>25</v>
      </c>
      <c r="M115" s="3">
        <v>1</v>
      </c>
      <c r="N115" s="3" t="s">
        <v>3</v>
      </c>
    </row>
    <row r="116" spans="1:14" ht="12.75">
      <c r="A116" s="3">
        <v>50</v>
      </c>
      <c r="B116" s="3">
        <v>0</v>
      </c>
      <c r="C116" s="3">
        <v>0</v>
      </c>
      <c r="D116" s="3">
        <v>2</v>
      </c>
      <c r="E116" s="3">
        <v>0</v>
      </c>
      <c r="F116" s="3">
        <v>0</v>
      </c>
      <c r="G116" s="3" t="s">
        <v>113</v>
      </c>
      <c r="H116" s="3" t="s">
        <v>97</v>
      </c>
      <c r="I116" s="3"/>
      <c r="J116" s="3"/>
      <c r="K116" s="3">
        <v>212</v>
      </c>
      <c r="L116" s="3">
        <v>26</v>
      </c>
      <c r="M116" s="3">
        <v>3</v>
      </c>
      <c r="N116" s="3" t="s">
        <v>3</v>
      </c>
    </row>
    <row r="117" spans="1:14" ht="12.75">
      <c r="A117" s="3">
        <v>50</v>
      </c>
      <c r="B117" s="3">
        <f>IF(Source!F117&lt;&gt;0,1,0)</f>
        <v>0</v>
      </c>
      <c r="C117" s="3">
        <v>0</v>
      </c>
      <c r="D117" s="3">
        <v>2</v>
      </c>
      <c r="E117" s="3">
        <v>0</v>
      </c>
      <c r="F117" s="3">
        <f>ROUND(Source!F115+Source!F116,3)</f>
        <v>0</v>
      </c>
      <c r="G117" s="3" t="s">
        <v>114</v>
      </c>
      <c r="H117" s="3" t="s">
        <v>99</v>
      </c>
      <c r="I117" s="3"/>
      <c r="J117" s="3"/>
      <c r="K117" s="3">
        <v>212</v>
      </c>
      <c r="L117" s="3">
        <v>27</v>
      </c>
      <c r="M117" s="3">
        <v>1</v>
      </c>
      <c r="N117" s="3" t="s">
        <v>3</v>
      </c>
    </row>
    <row r="118" spans="1:14" ht="12.75">
      <c r="A118" s="3">
        <v>50</v>
      </c>
      <c r="B118" s="3">
        <v>0</v>
      </c>
      <c r="C118" s="3">
        <v>0</v>
      </c>
      <c r="D118" s="3">
        <v>2</v>
      </c>
      <c r="E118" s="3">
        <v>0</v>
      </c>
      <c r="F118" s="3">
        <v>0</v>
      </c>
      <c r="G118" s="3" t="s">
        <v>115</v>
      </c>
      <c r="H118" s="3" t="s">
        <v>101</v>
      </c>
      <c r="I118" s="3"/>
      <c r="J118" s="3"/>
      <c r="K118" s="3">
        <v>212</v>
      </c>
      <c r="L118" s="3">
        <v>28</v>
      </c>
      <c r="M118" s="3">
        <v>3</v>
      </c>
      <c r="N118" s="3" t="s">
        <v>3</v>
      </c>
    </row>
    <row r="119" spans="1:14" ht="12.75">
      <c r="A119" s="3">
        <v>50</v>
      </c>
      <c r="B119" s="3">
        <v>0</v>
      </c>
      <c r="C119" s="3">
        <v>0</v>
      </c>
      <c r="D119" s="3">
        <v>2</v>
      </c>
      <c r="E119" s="3">
        <v>0</v>
      </c>
      <c r="F119" s="3">
        <v>0</v>
      </c>
      <c r="G119" s="3" t="s">
        <v>116</v>
      </c>
      <c r="H119" s="3" t="s">
        <v>103</v>
      </c>
      <c r="I119" s="3"/>
      <c r="J119" s="3"/>
      <c r="K119" s="3">
        <v>212</v>
      </c>
      <c r="L119" s="3">
        <v>29</v>
      </c>
      <c r="M119" s="3">
        <v>3</v>
      </c>
      <c r="N119" s="3" t="s">
        <v>3</v>
      </c>
    </row>
    <row r="120" spans="1:14" ht="12.75">
      <c r="A120" s="3">
        <v>50</v>
      </c>
      <c r="B120" s="3">
        <f>IF(Source!F120&lt;&gt;0,1,0)</f>
        <v>0</v>
      </c>
      <c r="C120" s="3">
        <v>0</v>
      </c>
      <c r="D120" s="3">
        <v>2</v>
      </c>
      <c r="E120" s="3">
        <v>0</v>
      </c>
      <c r="F120" s="3">
        <f>ROUND(Source!F118+Source!F119,3)</f>
        <v>0</v>
      </c>
      <c r="G120" s="3" t="s">
        <v>117</v>
      </c>
      <c r="H120" s="3" t="s">
        <v>105</v>
      </c>
      <c r="I120" s="3"/>
      <c r="J120" s="3"/>
      <c r="K120" s="3">
        <v>212</v>
      </c>
      <c r="L120" s="3">
        <v>30</v>
      </c>
      <c r="M120" s="3">
        <v>1</v>
      </c>
      <c r="N120" s="3" t="s">
        <v>3</v>
      </c>
    </row>
    <row r="121" spans="1:14" ht="12.75">
      <c r="A121" s="3">
        <v>50</v>
      </c>
      <c r="B121" s="3">
        <f>IF(Source!F121&lt;&gt;0,1,0)</f>
        <v>0</v>
      </c>
      <c r="C121" s="3">
        <v>0</v>
      </c>
      <c r="D121" s="3">
        <v>2</v>
      </c>
      <c r="E121" s="3">
        <v>0</v>
      </c>
      <c r="F121" s="3">
        <f>ROUND(Source!F112+Source!F113+Source!F114,3)</f>
        <v>0</v>
      </c>
      <c r="G121" s="3" t="s">
        <v>118</v>
      </c>
      <c r="H121" s="3" t="s">
        <v>119</v>
      </c>
      <c r="I121" s="3"/>
      <c r="J121" s="3"/>
      <c r="K121" s="3">
        <v>212</v>
      </c>
      <c r="L121" s="3">
        <v>31</v>
      </c>
      <c r="M121" s="3">
        <v>1</v>
      </c>
      <c r="N121" s="3" t="s">
        <v>3</v>
      </c>
    </row>
    <row r="122" spans="1:14" ht="12.75">
      <c r="A122" s="3">
        <v>50</v>
      </c>
      <c r="B122" s="3">
        <f>IF(Source!F122&lt;&gt;0,1,0)</f>
        <v>0</v>
      </c>
      <c r="C122" s="3">
        <v>0</v>
      </c>
      <c r="D122" s="3">
        <v>2</v>
      </c>
      <c r="E122" s="3">
        <v>202</v>
      </c>
      <c r="F122" s="3">
        <v>0</v>
      </c>
      <c r="G122" s="3" t="s">
        <v>120</v>
      </c>
      <c r="H122" s="3" t="s">
        <v>121</v>
      </c>
      <c r="I122" s="3"/>
      <c r="J122" s="3"/>
      <c r="K122" s="3">
        <v>212</v>
      </c>
      <c r="L122" s="3">
        <v>32</v>
      </c>
      <c r="M122" s="3">
        <v>1</v>
      </c>
      <c r="N122" s="3" t="s">
        <v>3</v>
      </c>
    </row>
    <row r="123" spans="1:14" ht="12.75">
      <c r="A123" s="3">
        <v>50</v>
      </c>
      <c r="B123" s="3">
        <f>IF(Source!F123&lt;&gt;0,1,0)</f>
        <v>0</v>
      </c>
      <c r="C123" s="3">
        <v>0</v>
      </c>
      <c r="D123" s="3">
        <v>2</v>
      </c>
      <c r="E123" s="3">
        <v>0</v>
      </c>
      <c r="F123" s="3">
        <v>0</v>
      </c>
      <c r="G123" s="3" t="s">
        <v>122</v>
      </c>
      <c r="H123" s="3" t="s">
        <v>123</v>
      </c>
      <c r="I123" s="3"/>
      <c r="J123" s="3"/>
      <c r="K123" s="3">
        <v>212</v>
      </c>
      <c r="L123" s="3">
        <v>33</v>
      </c>
      <c r="M123" s="3">
        <v>1</v>
      </c>
      <c r="N123" s="3" t="s">
        <v>3</v>
      </c>
    </row>
    <row r="124" spans="1:14" ht="12.75">
      <c r="A124" s="3">
        <v>50</v>
      </c>
      <c r="B124" s="3">
        <f>IF(Source!F124&lt;&gt;0,1,0)</f>
        <v>0</v>
      </c>
      <c r="C124" s="3">
        <v>0</v>
      </c>
      <c r="D124" s="3">
        <v>2</v>
      </c>
      <c r="E124" s="3">
        <v>0</v>
      </c>
      <c r="F124" s="3">
        <v>0</v>
      </c>
      <c r="G124" s="3" t="s">
        <v>124</v>
      </c>
      <c r="H124" s="3" t="s">
        <v>87</v>
      </c>
      <c r="I124" s="3"/>
      <c r="J124" s="3"/>
      <c r="K124" s="3">
        <v>212</v>
      </c>
      <c r="L124" s="3">
        <v>34</v>
      </c>
      <c r="M124" s="3">
        <v>1</v>
      </c>
      <c r="N124" s="3" t="s">
        <v>3</v>
      </c>
    </row>
    <row r="125" spans="1:14" ht="12.75">
      <c r="A125" s="3">
        <v>50</v>
      </c>
      <c r="B125" s="3">
        <f>IF(Source!F125&lt;&gt;0,1,0)</f>
        <v>0</v>
      </c>
      <c r="C125" s="3">
        <v>0</v>
      </c>
      <c r="D125" s="3">
        <v>2</v>
      </c>
      <c r="E125" s="3">
        <v>0</v>
      </c>
      <c r="F125" s="3">
        <v>0</v>
      </c>
      <c r="G125" s="3" t="s">
        <v>125</v>
      </c>
      <c r="H125" s="3" t="s">
        <v>89</v>
      </c>
      <c r="I125" s="3"/>
      <c r="J125" s="3"/>
      <c r="K125" s="3">
        <v>212</v>
      </c>
      <c r="L125" s="3">
        <v>35</v>
      </c>
      <c r="M125" s="3">
        <v>1</v>
      </c>
      <c r="N125" s="3" t="s">
        <v>3</v>
      </c>
    </row>
    <row r="126" spans="1:14" ht="12.75">
      <c r="A126" s="3">
        <v>50</v>
      </c>
      <c r="B126" s="3">
        <f>IF(Source!F126&lt;&gt;0,1,0)</f>
        <v>0</v>
      </c>
      <c r="C126" s="3">
        <v>0</v>
      </c>
      <c r="D126" s="3">
        <v>2</v>
      </c>
      <c r="E126" s="3">
        <v>0</v>
      </c>
      <c r="F126" s="3">
        <f>ROUND(Source!F123+Source!F124+Source!F125,3)</f>
        <v>0</v>
      </c>
      <c r="G126" s="3" t="s">
        <v>126</v>
      </c>
      <c r="H126" s="3" t="s">
        <v>127</v>
      </c>
      <c r="I126" s="3"/>
      <c r="J126" s="3"/>
      <c r="K126" s="3">
        <v>212</v>
      </c>
      <c r="L126" s="3">
        <v>36</v>
      </c>
      <c r="M126" s="3">
        <v>1</v>
      </c>
      <c r="N126" s="3" t="s">
        <v>3</v>
      </c>
    </row>
    <row r="127" spans="1:14" ht="12.75">
      <c r="A127" s="3">
        <v>50</v>
      </c>
      <c r="B127" s="3">
        <v>0</v>
      </c>
      <c r="C127" s="3">
        <v>0</v>
      </c>
      <c r="D127" s="3">
        <v>2</v>
      </c>
      <c r="E127" s="3">
        <v>201</v>
      </c>
      <c r="F127" s="3">
        <f>ROUND(Source!F111+Source!F121,3)</f>
        <v>2347.571</v>
      </c>
      <c r="G127" s="3" t="s">
        <v>128</v>
      </c>
      <c r="H127" s="3" t="s">
        <v>129</v>
      </c>
      <c r="I127" s="3"/>
      <c r="J127" s="3"/>
      <c r="K127" s="3">
        <v>212</v>
      </c>
      <c r="L127" s="3">
        <v>37</v>
      </c>
      <c r="M127" s="3">
        <v>3</v>
      </c>
      <c r="N127" s="3" t="s">
        <v>3</v>
      </c>
    </row>
    <row r="128" spans="1:14" ht="12.75">
      <c r="A128" s="3">
        <v>50</v>
      </c>
      <c r="B128" s="3">
        <v>0</v>
      </c>
      <c r="C128" s="3">
        <v>0</v>
      </c>
      <c r="D128" s="3">
        <v>2</v>
      </c>
      <c r="E128" s="3">
        <v>205</v>
      </c>
      <c r="F128" s="3">
        <f>ROUND(Source!F110+Source!F120-Source!F109-Source!F119,3)</f>
        <v>662.183</v>
      </c>
      <c r="G128" s="3" t="s">
        <v>130</v>
      </c>
      <c r="H128" s="3" t="s">
        <v>131</v>
      </c>
      <c r="I128" s="3"/>
      <c r="J128" s="3"/>
      <c r="K128" s="3">
        <v>212</v>
      </c>
      <c r="L128" s="3">
        <v>38</v>
      </c>
      <c r="M128" s="3">
        <v>3</v>
      </c>
      <c r="N128" s="3" t="s">
        <v>3</v>
      </c>
    </row>
    <row r="129" spans="1:14" ht="12.75">
      <c r="A129" s="3">
        <v>50</v>
      </c>
      <c r="B129" s="3">
        <v>0</v>
      </c>
      <c r="C129" s="3">
        <v>0</v>
      </c>
      <c r="D129" s="3">
        <v>2</v>
      </c>
      <c r="E129" s="3">
        <v>207</v>
      </c>
      <c r="F129" s="3">
        <f>ROUND(Source!F107+Source!F117,3)</f>
        <v>92.186</v>
      </c>
      <c r="G129" s="3" t="s">
        <v>132</v>
      </c>
      <c r="H129" s="3" t="s">
        <v>133</v>
      </c>
      <c r="I129" s="3"/>
      <c r="J129" s="3"/>
      <c r="K129" s="3">
        <v>212</v>
      </c>
      <c r="L129" s="3">
        <v>39</v>
      </c>
      <c r="M129" s="3">
        <v>3</v>
      </c>
      <c r="N129" s="3" t="s">
        <v>3</v>
      </c>
    </row>
    <row r="130" spans="1:14" ht="12.75">
      <c r="A130" s="3">
        <v>50</v>
      </c>
      <c r="B130" s="3">
        <f>IF(Source!F130&lt;&gt;0,1,0)</f>
        <v>1</v>
      </c>
      <c r="C130" s="3">
        <v>0</v>
      </c>
      <c r="D130" s="3">
        <v>2</v>
      </c>
      <c r="E130" s="3">
        <v>213</v>
      </c>
      <c r="F130" s="3">
        <f>ROUND(Source!F121+Source!F111+Source!F122+Source!F126,3)</f>
        <v>2347.571</v>
      </c>
      <c r="G130" s="3" t="s">
        <v>134</v>
      </c>
      <c r="H130" s="3" t="s">
        <v>135</v>
      </c>
      <c r="I130" s="3"/>
      <c r="J130" s="3"/>
      <c r="K130" s="3">
        <v>212</v>
      </c>
      <c r="L130" s="3">
        <v>40</v>
      </c>
      <c r="M130" s="3">
        <v>1</v>
      </c>
      <c r="N130" s="3" t="s">
        <v>3</v>
      </c>
    </row>
    <row r="132" spans="1:39" ht="12.75">
      <c r="A132" s="2">
        <v>51</v>
      </c>
      <c r="B132" s="2">
        <f>B20</f>
        <v>1</v>
      </c>
      <c r="C132" s="2">
        <f>A20</f>
        <v>3</v>
      </c>
      <c r="D132" s="2">
        <f>ROW(A20)</f>
        <v>20</v>
      </c>
      <c r="E132" s="2"/>
      <c r="F132" s="2" t="str">
        <f>IF(F20&lt;&gt;"",F20,"")</f>
        <v>Новая локальная смета</v>
      </c>
      <c r="G132" s="2" t="str">
        <f>IF(G20&lt;&gt;"",G20,"")</f>
        <v>Реконструкция крыши</v>
      </c>
      <c r="H132" s="2"/>
      <c r="I132" s="2"/>
      <c r="J132" s="2"/>
      <c r="K132" s="2"/>
      <c r="L132" s="2"/>
      <c r="M132" s="2"/>
      <c r="N132" s="2"/>
      <c r="O132" s="2">
        <f aca="true" t="shared" si="38" ref="O132:Y132">ROUND(O36+O89+AB132,3)</f>
        <v>42105.507</v>
      </c>
      <c r="P132" s="2">
        <f t="shared" si="38"/>
        <v>37705.196</v>
      </c>
      <c r="Q132" s="2">
        <f t="shared" si="38"/>
        <v>1529.821</v>
      </c>
      <c r="R132" s="2">
        <f t="shared" si="38"/>
        <v>70.803</v>
      </c>
      <c r="S132" s="2">
        <f t="shared" si="38"/>
        <v>2870.49</v>
      </c>
      <c r="T132" s="2">
        <f t="shared" si="38"/>
        <v>0</v>
      </c>
      <c r="U132" s="2">
        <f t="shared" si="38"/>
        <v>449.118</v>
      </c>
      <c r="V132" s="2">
        <f t="shared" si="38"/>
        <v>6.632</v>
      </c>
      <c r="W132" s="2">
        <f t="shared" si="38"/>
        <v>0</v>
      </c>
      <c r="X132" s="2">
        <f t="shared" si="38"/>
        <v>3482.076</v>
      </c>
      <c r="Y132" s="2">
        <f t="shared" si="38"/>
        <v>1865.868</v>
      </c>
      <c r="Z132" s="2"/>
      <c r="AA132" s="2"/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</row>
    <row r="134" spans="1:14" ht="12.75">
      <c r="A134" s="3">
        <v>50</v>
      </c>
      <c r="B134" s="3">
        <v>0</v>
      </c>
      <c r="C134" s="3">
        <v>0</v>
      </c>
      <c r="D134" s="3">
        <v>1</v>
      </c>
      <c r="E134" s="3">
        <v>0</v>
      </c>
      <c r="F134" s="3">
        <f>Source!O132</f>
        <v>42105.507</v>
      </c>
      <c r="G134" s="3" t="s">
        <v>68</v>
      </c>
      <c r="H134" s="3" t="s">
        <v>69</v>
      </c>
      <c r="I134" s="3"/>
      <c r="J134" s="3"/>
      <c r="K134" s="3">
        <v>201</v>
      </c>
      <c r="L134" s="3">
        <v>1</v>
      </c>
      <c r="M134" s="3">
        <v>3</v>
      </c>
      <c r="N134" s="3" t="s">
        <v>3</v>
      </c>
    </row>
    <row r="135" spans="1:14" ht="12.75">
      <c r="A135" s="3">
        <v>50</v>
      </c>
      <c r="B135" s="3">
        <v>0</v>
      </c>
      <c r="C135" s="3">
        <v>0</v>
      </c>
      <c r="D135" s="3">
        <v>1</v>
      </c>
      <c r="E135" s="3">
        <v>0</v>
      </c>
      <c r="F135" s="3">
        <f>Source!P132</f>
        <v>37705.196</v>
      </c>
      <c r="G135" s="3" t="s">
        <v>70</v>
      </c>
      <c r="H135" s="3" t="s">
        <v>71</v>
      </c>
      <c r="I135" s="3"/>
      <c r="J135" s="3"/>
      <c r="K135" s="3">
        <v>202</v>
      </c>
      <c r="L135" s="3">
        <v>2</v>
      </c>
      <c r="M135" s="3">
        <v>3</v>
      </c>
      <c r="N135" s="3" t="s">
        <v>3</v>
      </c>
    </row>
    <row r="136" spans="1:14" ht="12.75">
      <c r="A136" s="3">
        <v>50</v>
      </c>
      <c r="B136" s="3">
        <v>0</v>
      </c>
      <c r="C136" s="3">
        <v>0</v>
      </c>
      <c r="D136" s="3">
        <v>1</v>
      </c>
      <c r="E136" s="3">
        <v>203</v>
      </c>
      <c r="F136" s="3">
        <f>Source!Q132</f>
        <v>1529.821</v>
      </c>
      <c r="G136" s="3" t="s">
        <v>72</v>
      </c>
      <c r="H136" s="3" t="s">
        <v>73</v>
      </c>
      <c r="I136" s="3"/>
      <c r="J136" s="3"/>
      <c r="K136" s="3">
        <v>203</v>
      </c>
      <c r="L136" s="3">
        <v>3</v>
      </c>
      <c r="M136" s="3">
        <v>3</v>
      </c>
      <c r="N136" s="3" t="s">
        <v>3</v>
      </c>
    </row>
    <row r="137" spans="1:14" ht="12.75">
      <c r="A137" s="3">
        <v>50</v>
      </c>
      <c r="B137" s="3">
        <v>0</v>
      </c>
      <c r="C137" s="3">
        <v>0</v>
      </c>
      <c r="D137" s="3">
        <v>1</v>
      </c>
      <c r="E137" s="3">
        <v>204</v>
      </c>
      <c r="F137" s="3">
        <f>Source!R132</f>
        <v>70.803</v>
      </c>
      <c r="G137" s="3" t="s">
        <v>74</v>
      </c>
      <c r="H137" s="3" t="s">
        <v>75</v>
      </c>
      <c r="I137" s="3"/>
      <c r="J137" s="3"/>
      <c r="K137" s="3">
        <v>204</v>
      </c>
      <c r="L137" s="3">
        <v>4</v>
      </c>
      <c r="M137" s="3">
        <v>3</v>
      </c>
      <c r="N137" s="3" t="s">
        <v>3</v>
      </c>
    </row>
    <row r="138" spans="1:14" ht="12.75">
      <c r="A138" s="3">
        <v>50</v>
      </c>
      <c r="B138" s="3">
        <v>0</v>
      </c>
      <c r="C138" s="3">
        <v>0</v>
      </c>
      <c r="D138" s="3">
        <v>1</v>
      </c>
      <c r="E138" s="3">
        <v>0</v>
      </c>
      <c r="F138" s="3">
        <f>Source!S132</f>
        <v>2870.49</v>
      </c>
      <c r="G138" s="3" t="s">
        <v>76</v>
      </c>
      <c r="H138" s="3" t="s">
        <v>77</v>
      </c>
      <c r="I138" s="3"/>
      <c r="J138" s="3"/>
      <c r="K138" s="3">
        <v>205</v>
      </c>
      <c r="L138" s="3">
        <v>5</v>
      </c>
      <c r="M138" s="3">
        <v>3</v>
      </c>
      <c r="N138" s="3" t="s">
        <v>3</v>
      </c>
    </row>
    <row r="139" spans="1:14" ht="12.75">
      <c r="A139" s="3">
        <v>50</v>
      </c>
      <c r="B139" s="3">
        <v>0</v>
      </c>
      <c r="C139" s="3">
        <v>0</v>
      </c>
      <c r="D139" s="3">
        <v>1</v>
      </c>
      <c r="E139" s="3">
        <v>206</v>
      </c>
      <c r="F139" s="3">
        <f>Source!T132</f>
        <v>0</v>
      </c>
      <c r="G139" s="3" t="s">
        <v>78</v>
      </c>
      <c r="H139" s="3" t="s">
        <v>79</v>
      </c>
      <c r="I139" s="3"/>
      <c r="J139" s="3"/>
      <c r="K139" s="3">
        <v>206</v>
      </c>
      <c r="L139" s="3">
        <v>6</v>
      </c>
      <c r="M139" s="3">
        <v>3</v>
      </c>
      <c r="N139" s="3" t="s">
        <v>3</v>
      </c>
    </row>
    <row r="140" spans="1:14" ht="12.75">
      <c r="A140" s="3">
        <v>50</v>
      </c>
      <c r="B140" s="3">
        <v>0</v>
      </c>
      <c r="C140" s="3">
        <v>0</v>
      </c>
      <c r="D140" s="3">
        <v>1</v>
      </c>
      <c r="E140" s="3">
        <v>0</v>
      </c>
      <c r="F140" s="3">
        <f>Source!U132</f>
        <v>449.118</v>
      </c>
      <c r="G140" s="3" t="s">
        <v>80</v>
      </c>
      <c r="H140" s="3" t="s">
        <v>81</v>
      </c>
      <c r="I140" s="3"/>
      <c r="J140" s="3"/>
      <c r="K140" s="3">
        <v>207</v>
      </c>
      <c r="L140" s="3">
        <v>7</v>
      </c>
      <c r="M140" s="3">
        <v>3</v>
      </c>
      <c r="N140" s="3" t="s">
        <v>3</v>
      </c>
    </row>
    <row r="141" spans="1:14" ht="12.75">
      <c r="A141" s="3">
        <v>50</v>
      </c>
      <c r="B141" s="3">
        <v>0</v>
      </c>
      <c r="C141" s="3">
        <v>0</v>
      </c>
      <c r="D141" s="3">
        <v>1</v>
      </c>
      <c r="E141" s="3">
        <v>208</v>
      </c>
      <c r="F141" s="3">
        <f>Source!V132</f>
        <v>6.632</v>
      </c>
      <c r="G141" s="3" t="s">
        <v>82</v>
      </c>
      <c r="H141" s="3" t="s">
        <v>83</v>
      </c>
      <c r="I141" s="3"/>
      <c r="J141" s="3"/>
      <c r="K141" s="3">
        <v>208</v>
      </c>
      <c r="L141" s="3">
        <v>8</v>
      </c>
      <c r="M141" s="3">
        <v>3</v>
      </c>
      <c r="N141" s="3" t="s">
        <v>3</v>
      </c>
    </row>
    <row r="142" spans="1:14" ht="12.75">
      <c r="A142" s="3">
        <v>50</v>
      </c>
      <c r="B142" s="3">
        <v>0</v>
      </c>
      <c r="C142" s="3">
        <v>0</v>
      </c>
      <c r="D142" s="3">
        <v>1</v>
      </c>
      <c r="E142" s="3">
        <v>209</v>
      </c>
      <c r="F142" s="3">
        <f>Source!W132</f>
        <v>0</v>
      </c>
      <c r="G142" s="3" t="s">
        <v>84</v>
      </c>
      <c r="H142" s="3" t="s">
        <v>85</v>
      </c>
      <c r="I142" s="3"/>
      <c r="J142" s="3"/>
      <c r="K142" s="3">
        <v>209</v>
      </c>
      <c r="L142" s="3">
        <v>9</v>
      </c>
      <c r="M142" s="3">
        <v>3</v>
      </c>
      <c r="N142" s="3" t="s">
        <v>3</v>
      </c>
    </row>
    <row r="143" spans="1:14" ht="12.75">
      <c r="A143" s="3">
        <v>50</v>
      </c>
      <c r="B143" s="3">
        <v>0</v>
      </c>
      <c r="C143" s="3">
        <v>0</v>
      </c>
      <c r="D143" s="3">
        <v>1</v>
      </c>
      <c r="E143" s="3">
        <v>210</v>
      </c>
      <c r="F143" s="3">
        <f>Source!X132</f>
        <v>3482.076</v>
      </c>
      <c r="G143" s="3" t="s">
        <v>86</v>
      </c>
      <c r="H143" s="3" t="s">
        <v>87</v>
      </c>
      <c r="I143" s="3"/>
      <c r="J143" s="3"/>
      <c r="K143" s="3">
        <v>210</v>
      </c>
      <c r="L143" s="3">
        <v>10</v>
      </c>
      <c r="M143" s="3">
        <v>3</v>
      </c>
      <c r="N143" s="3" t="s">
        <v>3</v>
      </c>
    </row>
    <row r="144" spans="1:14" ht="12.75">
      <c r="A144" s="3">
        <v>50</v>
      </c>
      <c r="B144" s="3">
        <v>0</v>
      </c>
      <c r="C144" s="3">
        <v>0</v>
      </c>
      <c r="D144" s="3">
        <v>1</v>
      </c>
      <c r="E144" s="3">
        <v>211</v>
      </c>
      <c r="F144" s="3">
        <f>Source!Y132</f>
        <v>1865.868</v>
      </c>
      <c r="G144" s="3" t="s">
        <v>88</v>
      </c>
      <c r="H144" s="3" t="s">
        <v>89</v>
      </c>
      <c r="I144" s="3"/>
      <c r="J144" s="3"/>
      <c r="K144" s="3">
        <v>211</v>
      </c>
      <c r="L144" s="3">
        <v>11</v>
      </c>
      <c r="M144" s="3">
        <v>3</v>
      </c>
      <c r="N144" s="3" t="s">
        <v>3</v>
      </c>
    </row>
    <row r="145" spans="1:14" ht="12.75">
      <c r="A145" s="3">
        <v>50</v>
      </c>
      <c r="B145" s="3">
        <f>IF(Source!F145&lt;&gt;0,1,0)</f>
        <v>1</v>
      </c>
      <c r="C145" s="3">
        <v>0</v>
      </c>
      <c r="D145" s="3">
        <v>2</v>
      </c>
      <c r="E145" s="3">
        <v>0</v>
      </c>
      <c r="F145" s="3">
        <v>42105.507</v>
      </c>
      <c r="G145" s="3" t="s">
        <v>90</v>
      </c>
      <c r="H145" s="3" t="s">
        <v>91</v>
      </c>
      <c r="I145" s="3"/>
      <c r="J145" s="3"/>
      <c r="K145" s="3">
        <v>212</v>
      </c>
      <c r="L145" s="3">
        <v>12</v>
      </c>
      <c r="M145" s="3">
        <v>1</v>
      </c>
      <c r="N145" s="3" t="s">
        <v>3</v>
      </c>
    </row>
    <row r="146" spans="1:14" ht="12.75">
      <c r="A146" s="3">
        <v>50</v>
      </c>
      <c r="B146" s="3">
        <f>IF(Source!F146&lt;&gt;0,1,0)</f>
        <v>1</v>
      </c>
      <c r="C146" s="3">
        <v>0</v>
      </c>
      <c r="D146" s="3">
        <v>2</v>
      </c>
      <c r="E146" s="3">
        <v>0</v>
      </c>
      <c r="F146" s="3">
        <v>3482.076</v>
      </c>
      <c r="G146" s="3" t="s">
        <v>92</v>
      </c>
      <c r="H146" s="3" t="s">
        <v>87</v>
      </c>
      <c r="I146" s="3"/>
      <c r="J146" s="3"/>
      <c r="K146" s="3">
        <v>212</v>
      </c>
      <c r="L146" s="3">
        <v>13</v>
      </c>
      <c r="M146" s="3">
        <v>1</v>
      </c>
      <c r="N146" s="3" t="s">
        <v>3</v>
      </c>
    </row>
    <row r="147" spans="1:14" ht="12.75">
      <c r="A147" s="3">
        <v>50</v>
      </c>
      <c r="B147" s="3">
        <f>IF(Source!F147&lt;&gt;0,1,0)</f>
        <v>1</v>
      </c>
      <c r="C147" s="3">
        <v>0</v>
      </c>
      <c r="D147" s="3">
        <v>2</v>
      </c>
      <c r="E147" s="3">
        <v>0</v>
      </c>
      <c r="F147" s="3">
        <v>1865.868</v>
      </c>
      <c r="G147" s="3" t="s">
        <v>93</v>
      </c>
      <c r="H147" s="3" t="s">
        <v>89</v>
      </c>
      <c r="I147" s="3"/>
      <c r="J147" s="3"/>
      <c r="K147" s="3">
        <v>212</v>
      </c>
      <c r="L147" s="3">
        <v>14</v>
      </c>
      <c r="M147" s="3">
        <v>1</v>
      </c>
      <c r="N147" s="3" t="s">
        <v>3</v>
      </c>
    </row>
    <row r="148" spans="1:14" ht="12.75">
      <c r="A148" s="3">
        <v>50</v>
      </c>
      <c r="B148" s="3">
        <f>IF(Source!F148&lt;&gt;0,1,0)</f>
        <v>1</v>
      </c>
      <c r="C148" s="3">
        <v>0</v>
      </c>
      <c r="D148" s="3">
        <v>2</v>
      </c>
      <c r="E148" s="3">
        <v>0</v>
      </c>
      <c r="F148" s="3">
        <v>449.118</v>
      </c>
      <c r="G148" s="3" t="s">
        <v>94</v>
      </c>
      <c r="H148" s="3" t="s">
        <v>95</v>
      </c>
      <c r="I148" s="3"/>
      <c r="J148" s="3"/>
      <c r="K148" s="3">
        <v>212</v>
      </c>
      <c r="L148" s="3">
        <v>15</v>
      </c>
      <c r="M148" s="3">
        <v>1</v>
      </c>
      <c r="N148" s="3" t="s">
        <v>3</v>
      </c>
    </row>
    <row r="149" spans="1:14" ht="12.75">
      <c r="A149" s="3">
        <v>50</v>
      </c>
      <c r="B149" s="3">
        <f>IF(Source!F149&lt;&gt;0,1,0)</f>
        <v>1</v>
      </c>
      <c r="C149" s="3">
        <v>0</v>
      </c>
      <c r="D149" s="3">
        <v>2</v>
      </c>
      <c r="E149" s="3">
        <v>0</v>
      </c>
      <c r="F149" s="3">
        <v>6.632</v>
      </c>
      <c r="G149" s="3" t="s">
        <v>96</v>
      </c>
      <c r="H149" s="3" t="s">
        <v>97</v>
      </c>
      <c r="I149" s="3"/>
      <c r="J149" s="3"/>
      <c r="K149" s="3">
        <v>212</v>
      </c>
      <c r="L149" s="3">
        <v>16</v>
      </c>
      <c r="M149" s="3">
        <v>1</v>
      </c>
      <c r="N149" s="3" t="s">
        <v>3</v>
      </c>
    </row>
    <row r="150" spans="1:14" ht="12.75">
      <c r="A150" s="3">
        <v>50</v>
      </c>
      <c r="B150" s="3">
        <f>IF(Source!F150&lt;&gt;0,1,0)</f>
        <v>1</v>
      </c>
      <c r="C150" s="3">
        <v>0</v>
      </c>
      <c r="D150" s="3">
        <v>2</v>
      </c>
      <c r="E150" s="3">
        <v>0</v>
      </c>
      <c r="F150" s="3">
        <f>ROUND(Source!F148+Source!F149,3)</f>
        <v>455.75</v>
      </c>
      <c r="G150" s="3" t="s">
        <v>98</v>
      </c>
      <c r="H150" s="3" t="s">
        <v>99</v>
      </c>
      <c r="I150" s="3"/>
      <c r="J150" s="3"/>
      <c r="K150" s="3">
        <v>212</v>
      </c>
      <c r="L150" s="3">
        <v>17</v>
      </c>
      <c r="M150" s="3">
        <v>1</v>
      </c>
      <c r="N150" s="3" t="s">
        <v>3</v>
      </c>
    </row>
    <row r="151" spans="1:14" ht="12.75">
      <c r="A151" s="3">
        <v>50</v>
      </c>
      <c r="B151" s="3">
        <v>0</v>
      </c>
      <c r="C151" s="3">
        <v>0</v>
      </c>
      <c r="D151" s="3">
        <v>2</v>
      </c>
      <c r="E151" s="3">
        <v>0</v>
      </c>
      <c r="F151" s="3">
        <v>2870.49</v>
      </c>
      <c r="G151" s="3" t="s">
        <v>100</v>
      </c>
      <c r="H151" s="3" t="s">
        <v>101</v>
      </c>
      <c r="I151" s="3"/>
      <c r="J151" s="3"/>
      <c r="K151" s="3">
        <v>212</v>
      </c>
      <c r="L151" s="3">
        <v>18</v>
      </c>
      <c r="M151" s="3">
        <v>3</v>
      </c>
      <c r="N151" s="3" t="s">
        <v>3</v>
      </c>
    </row>
    <row r="152" spans="1:14" ht="12.75">
      <c r="A152" s="3">
        <v>50</v>
      </c>
      <c r="B152" s="3">
        <v>0</v>
      </c>
      <c r="C152" s="3">
        <v>0</v>
      </c>
      <c r="D152" s="3">
        <v>2</v>
      </c>
      <c r="E152" s="3">
        <v>0</v>
      </c>
      <c r="F152" s="3">
        <v>70.803</v>
      </c>
      <c r="G152" s="3" t="s">
        <v>102</v>
      </c>
      <c r="H152" s="3" t="s">
        <v>103</v>
      </c>
      <c r="I152" s="3"/>
      <c r="J152" s="3"/>
      <c r="K152" s="3">
        <v>212</v>
      </c>
      <c r="L152" s="3">
        <v>19</v>
      </c>
      <c r="M152" s="3">
        <v>3</v>
      </c>
      <c r="N152" s="3" t="s">
        <v>3</v>
      </c>
    </row>
    <row r="153" spans="1:14" ht="12.75">
      <c r="A153" s="3">
        <v>50</v>
      </c>
      <c r="B153" s="3">
        <f>IF(Source!F153&lt;&gt;0,1,0)</f>
        <v>1</v>
      </c>
      <c r="C153" s="3">
        <v>0</v>
      </c>
      <c r="D153" s="3">
        <v>2</v>
      </c>
      <c r="E153" s="3">
        <v>0</v>
      </c>
      <c r="F153" s="3">
        <f>ROUND(Source!F151+Source!F152,3)</f>
        <v>2941.293</v>
      </c>
      <c r="G153" s="3" t="s">
        <v>104</v>
      </c>
      <c r="H153" s="3" t="s">
        <v>105</v>
      </c>
      <c r="I153" s="3"/>
      <c r="J153" s="3"/>
      <c r="K153" s="3">
        <v>212</v>
      </c>
      <c r="L153" s="3">
        <v>20</v>
      </c>
      <c r="M153" s="3">
        <v>1</v>
      </c>
      <c r="N153" s="3" t="s">
        <v>3</v>
      </c>
    </row>
    <row r="154" spans="1:14" ht="12.75">
      <c r="A154" s="3">
        <v>50</v>
      </c>
      <c r="B154" s="3">
        <f>IF(Source!F154&lt;&gt;0,1,0)</f>
        <v>1</v>
      </c>
      <c r="C154" s="3">
        <v>0</v>
      </c>
      <c r="D154" s="3">
        <v>2</v>
      </c>
      <c r="E154" s="3">
        <v>0</v>
      </c>
      <c r="F154" s="3">
        <f>ROUND(Source!F145+Source!F146+Source!F147,3)</f>
        <v>47453.451</v>
      </c>
      <c r="G154" s="3" t="s">
        <v>106</v>
      </c>
      <c r="H154" s="3" t="s">
        <v>107</v>
      </c>
      <c r="I154" s="3"/>
      <c r="J154" s="3"/>
      <c r="K154" s="3">
        <v>212</v>
      </c>
      <c r="L154" s="3">
        <v>21</v>
      </c>
      <c r="M154" s="3">
        <v>1</v>
      </c>
      <c r="N154" s="3" t="s">
        <v>3</v>
      </c>
    </row>
    <row r="155" spans="1:14" ht="12.75">
      <c r="A155" s="3">
        <v>50</v>
      </c>
      <c r="B155" s="3">
        <f>IF(Source!F155&lt;&gt;0,1,0)</f>
        <v>0</v>
      </c>
      <c r="C155" s="3">
        <v>0</v>
      </c>
      <c r="D155" s="3">
        <v>2</v>
      </c>
      <c r="E155" s="3">
        <v>0</v>
      </c>
      <c r="F155" s="3">
        <v>0</v>
      </c>
      <c r="G155" s="3" t="s">
        <v>108</v>
      </c>
      <c r="H155" s="3" t="s">
        <v>109</v>
      </c>
      <c r="I155" s="3"/>
      <c r="J155" s="3"/>
      <c r="K155" s="3">
        <v>212</v>
      </c>
      <c r="L155" s="3">
        <v>22</v>
      </c>
      <c r="M155" s="3">
        <v>1</v>
      </c>
      <c r="N155" s="3" t="s">
        <v>3</v>
      </c>
    </row>
    <row r="156" spans="1:14" ht="12.75">
      <c r="A156" s="3">
        <v>50</v>
      </c>
      <c r="B156" s="3">
        <f>IF(Source!F156&lt;&gt;0,1,0)</f>
        <v>0</v>
      </c>
      <c r="C156" s="3">
        <v>0</v>
      </c>
      <c r="D156" s="3">
        <v>2</v>
      </c>
      <c r="E156" s="3">
        <v>0</v>
      </c>
      <c r="F156" s="3">
        <v>0</v>
      </c>
      <c r="G156" s="3" t="s">
        <v>110</v>
      </c>
      <c r="H156" s="3" t="s">
        <v>87</v>
      </c>
      <c r="I156" s="3"/>
      <c r="J156" s="3"/>
      <c r="K156" s="3">
        <v>212</v>
      </c>
      <c r="L156" s="3">
        <v>23</v>
      </c>
      <c r="M156" s="3">
        <v>1</v>
      </c>
      <c r="N156" s="3" t="s">
        <v>3</v>
      </c>
    </row>
    <row r="157" spans="1:14" ht="12.75">
      <c r="A157" s="3">
        <v>50</v>
      </c>
      <c r="B157" s="3">
        <f>IF(Source!F157&lt;&gt;0,1,0)</f>
        <v>0</v>
      </c>
      <c r="C157" s="3">
        <v>0</v>
      </c>
      <c r="D157" s="3">
        <v>2</v>
      </c>
      <c r="E157" s="3">
        <v>0</v>
      </c>
      <c r="F157" s="3">
        <v>0</v>
      </c>
      <c r="G157" s="3" t="s">
        <v>111</v>
      </c>
      <c r="H157" s="3" t="s">
        <v>89</v>
      </c>
      <c r="I157" s="3"/>
      <c r="J157" s="3"/>
      <c r="K157" s="3">
        <v>212</v>
      </c>
      <c r="L157" s="3">
        <v>24</v>
      </c>
      <c r="M157" s="3">
        <v>1</v>
      </c>
      <c r="N157" s="3" t="s">
        <v>3</v>
      </c>
    </row>
    <row r="158" spans="1:14" ht="12.75">
      <c r="A158" s="3">
        <v>50</v>
      </c>
      <c r="B158" s="3">
        <f>IF(Source!F158&lt;&gt;0,1,0)</f>
        <v>0</v>
      </c>
      <c r="C158" s="3">
        <v>0</v>
      </c>
      <c r="D158" s="3">
        <v>2</v>
      </c>
      <c r="E158" s="3">
        <v>0</v>
      </c>
      <c r="F158" s="3">
        <v>0</v>
      </c>
      <c r="G158" s="3" t="s">
        <v>112</v>
      </c>
      <c r="H158" s="3" t="s">
        <v>95</v>
      </c>
      <c r="I158" s="3"/>
      <c r="J158" s="3"/>
      <c r="K158" s="3">
        <v>212</v>
      </c>
      <c r="L158" s="3">
        <v>25</v>
      </c>
      <c r="M158" s="3">
        <v>1</v>
      </c>
      <c r="N158" s="3" t="s">
        <v>3</v>
      </c>
    </row>
    <row r="159" spans="1:14" ht="12.75">
      <c r="A159" s="3">
        <v>50</v>
      </c>
      <c r="B159" s="3">
        <v>0</v>
      </c>
      <c r="C159" s="3">
        <v>0</v>
      </c>
      <c r="D159" s="3">
        <v>2</v>
      </c>
      <c r="E159" s="3">
        <v>0</v>
      </c>
      <c r="F159" s="3">
        <v>0</v>
      </c>
      <c r="G159" s="3" t="s">
        <v>113</v>
      </c>
      <c r="H159" s="3" t="s">
        <v>97</v>
      </c>
      <c r="I159" s="3"/>
      <c r="J159" s="3"/>
      <c r="K159" s="3">
        <v>212</v>
      </c>
      <c r="L159" s="3">
        <v>26</v>
      </c>
      <c r="M159" s="3">
        <v>3</v>
      </c>
      <c r="N159" s="3" t="s">
        <v>3</v>
      </c>
    </row>
    <row r="160" spans="1:14" ht="12.75">
      <c r="A160" s="3">
        <v>50</v>
      </c>
      <c r="B160" s="3">
        <f>IF(Source!F160&lt;&gt;0,1,0)</f>
        <v>0</v>
      </c>
      <c r="C160" s="3">
        <v>0</v>
      </c>
      <c r="D160" s="3">
        <v>2</v>
      </c>
      <c r="E160" s="3">
        <v>0</v>
      </c>
      <c r="F160" s="3">
        <f>ROUND(Source!F158+Source!F159,3)</f>
        <v>0</v>
      </c>
      <c r="G160" s="3" t="s">
        <v>114</v>
      </c>
      <c r="H160" s="3" t="s">
        <v>99</v>
      </c>
      <c r="I160" s="3"/>
      <c r="J160" s="3"/>
      <c r="K160" s="3">
        <v>212</v>
      </c>
      <c r="L160" s="3">
        <v>27</v>
      </c>
      <c r="M160" s="3">
        <v>1</v>
      </c>
      <c r="N160" s="3" t="s">
        <v>3</v>
      </c>
    </row>
    <row r="161" spans="1:14" ht="12.75">
      <c r="A161" s="3">
        <v>50</v>
      </c>
      <c r="B161" s="3">
        <v>0</v>
      </c>
      <c r="C161" s="3">
        <v>0</v>
      </c>
      <c r="D161" s="3">
        <v>2</v>
      </c>
      <c r="E161" s="3">
        <v>0</v>
      </c>
      <c r="F161" s="3">
        <v>0</v>
      </c>
      <c r="G161" s="3" t="s">
        <v>115</v>
      </c>
      <c r="H161" s="3" t="s">
        <v>101</v>
      </c>
      <c r="I161" s="3"/>
      <c r="J161" s="3"/>
      <c r="K161" s="3">
        <v>212</v>
      </c>
      <c r="L161" s="3">
        <v>28</v>
      </c>
      <c r="M161" s="3">
        <v>3</v>
      </c>
      <c r="N161" s="3" t="s">
        <v>3</v>
      </c>
    </row>
    <row r="162" spans="1:14" ht="12.75">
      <c r="A162" s="3">
        <v>50</v>
      </c>
      <c r="B162" s="3">
        <v>0</v>
      </c>
      <c r="C162" s="3">
        <v>0</v>
      </c>
      <c r="D162" s="3">
        <v>2</v>
      </c>
      <c r="E162" s="3">
        <v>0</v>
      </c>
      <c r="F162" s="3">
        <v>0</v>
      </c>
      <c r="G162" s="3" t="s">
        <v>116</v>
      </c>
      <c r="H162" s="3" t="s">
        <v>103</v>
      </c>
      <c r="I162" s="3"/>
      <c r="J162" s="3"/>
      <c r="K162" s="3">
        <v>212</v>
      </c>
      <c r="L162" s="3">
        <v>29</v>
      </c>
      <c r="M162" s="3">
        <v>3</v>
      </c>
      <c r="N162" s="3" t="s">
        <v>3</v>
      </c>
    </row>
    <row r="163" spans="1:14" ht="12.75">
      <c r="A163" s="3">
        <v>50</v>
      </c>
      <c r="B163" s="3">
        <f>IF(Source!F163&lt;&gt;0,1,0)</f>
        <v>0</v>
      </c>
      <c r="C163" s="3">
        <v>0</v>
      </c>
      <c r="D163" s="3">
        <v>2</v>
      </c>
      <c r="E163" s="3">
        <v>0</v>
      </c>
      <c r="F163" s="3">
        <f>ROUND(Source!F161+Source!F162,3)</f>
        <v>0</v>
      </c>
      <c r="G163" s="3" t="s">
        <v>117</v>
      </c>
      <c r="H163" s="3" t="s">
        <v>105</v>
      </c>
      <c r="I163" s="3"/>
      <c r="J163" s="3"/>
      <c r="K163" s="3">
        <v>212</v>
      </c>
      <c r="L163" s="3">
        <v>30</v>
      </c>
      <c r="M163" s="3">
        <v>1</v>
      </c>
      <c r="N163" s="3" t="s">
        <v>3</v>
      </c>
    </row>
    <row r="164" spans="1:14" ht="12.75">
      <c r="A164" s="3">
        <v>50</v>
      </c>
      <c r="B164" s="3">
        <f>IF(Source!F164&lt;&gt;0,1,0)</f>
        <v>0</v>
      </c>
      <c r="C164" s="3">
        <v>0</v>
      </c>
      <c r="D164" s="3">
        <v>2</v>
      </c>
      <c r="E164" s="3">
        <v>0</v>
      </c>
      <c r="F164" s="3">
        <f>ROUND(Source!F155+Source!F156+Source!F157,3)</f>
        <v>0</v>
      </c>
      <c r="G164" s="3" t="s">
        <v>118</v>
      </c>
      <c r="H164" s="3" t="s">
        <v>119</v>
      </c>
      <c r="I164" s="3"/>
      <c r="J164" s="3"/>
      <c r="K164" s="3">
        <v>212</v>
      </c>
      <c r="L164" s="3">
        <v>31</v>
      </c>
      <c r="M164" s="3">
        <v>1</v>
      </c>
      <c r="N164" s="3" t="s">
        <v>3</v>
      </c>
    </row>
    <row r="165" spans="1:14" ht="12.75">
      <c r="A165" s="3">
        <v>50</v>
      </c>
      <c r="B165" s="3">
        <f>IF(Source!F165&lt;&gt;0,1,0)</f>
        <v>0</v>
      </c>
      <c r="C165" s="3">
        <v>0</v>
      </c>
      <c r="D165" s="3">
        <v>2</v>
      </c>
      <c r="E165" s="3">
        <v>202</v>
      </c>
      <c r="F165" s="3">
        <v>0</v>
      </c>
      <c r="G165" s="3" t="s">
        <v>120</v>
      </c>
      <c r="H165" s="3" t="s">
        <v>121</v>
      </c>
      <c r="I165" s="3"/>
      <c r="J165" s="3"/>
      <c r="K165" s="3">
        <v>212</v>
      </c>
      <c r="L165" s="3">
        <v>32</v>
      </c>
      <c r="M165" s="3">
        <v>1</v>
      </c>
      <c r="N165" s="3" t="s">
        <v>3</v>
      </c>
    </row>
    <row r="166" spans="1:14" ht="12.75">
      <c r="A166" s="3">
        <v>50</v>
      </c>
      <c r="B166" s="3">
        <f>IF(Source!F166&lt;&gt;0,1,0)</f>
        <v>0</v>
      </c>
      <c r="C166" s="3">
        <v>0</v>
      </c>
      <c r="D166" s="3">
        <v>2</v>
      </c>
      <c r="E166" s="3">
        <v>0</v>
      </c>
      <c r="F166" s="3">
        <v>0</v>
      </c>
      <c r="G166" s="3" t="s">
        <v>122</v>
      </c>
      <c r="H166" s="3" t="s">
        <v>123</v>
      </c>
      <c r="I166" s="3"/>
      <c r="J166" s="3"/>
      <c r="K166" s="3">
        <v>212</v>
      </c>
      <c r="L166" s="3">
        <v>33</v>
      </c>
      <c r="M166" s="3">
        <v>1</v>
      </c>
      <c r="N166" s="3" t="s">
        <v>3</v>
      </c>
    </row>
    <row r="167" spans="1:14" ht="12.75">
      <c r="A167" s="3">
        <v>50</v>
      </c>
      <c r="B167" s="3">
        <f>IF(Source!F167&lt;&gt;0,1,0)</f>
        <v>0</v>
      </c>
      <c r="C167" s="3">
        <v>0</v>
      </c>
      <c r="D167" s="3">
        <v>2</v>
      </c>
      <c r="E167" s="3">
        <v>0</v>
      </c>
      <c r="F167" s="3">
        <v>0</v>
      </c>
      <c r="G167" s="3" t="s">
        <v>124</v>
      </c>
      <c r="H167" s="3" t="s">
        <v>87</v>
      </c>
      <c r="I167" s="3"/>
      <c r="J167" s="3"/>
      <c r="K167" s="3">
        <v>212</v>
      </c>
      <c r="L167" s="3">
        <v>34</v>
      </c>
      <c r="M167" s="3">
        <v>1</v>
      </c>
      <c r="N167" s="3" t="s">
        <v>3</v>
      </c>
    </row>
    <row r="168" spans="1:14" ht="12.75">
      <c r="A168" s="3">
        <v>50</v>
      </c>
      <c r="B168" s="3">
        <f>IF(Source!F168&lt;&gt;0,1,0)</f>
        <v>0</v>
      </c>
      <c r="C168" s="3">
        <v>0</v>
      </c>
      <c r="D168" s="3">
        <v>2</v>
      </c>
      <c r="E168" s="3">
        <v>0</v>
      </c>
      <c r="F168" s="3">
        <v>0</v>
      </c>
      <c r="G168" s="3" t="s">
        <v>125</v>
      </c>
      <c r="H168" s="3" t="s">
        <v>89</v>
      </c>
      <c r="I168" s="3"/>
      <c r="J168" s="3"/>
      <c r="K168" s="3">
        <v>212</v>
      </c>
      <c r="L168" s="3">
        <v>35</v>
      </c>
      <c r="M168" s="3">
        <v>1</v>
      </c>
      <c r="N168" s="3" t="s">
        <v>3</v>
      </c>
    </row>
    <row r="169" spans="1:14" ht="12.75">
      <c r="A169" s="3">
        <v>50</v>
      </c>
      <c r="B169" s="3">
        <f>IF(Source!F169&lt;&gt;0,1,0)</f>
        <v>0</v>
      </c>
      <c r="C169" s="3">
        <v>0</v>
      </c>
      <c r="D169" s="3">
        <v>2</v>
      </c>
      <c r="E169" s="3">
        <v>0</v>
      </c>
      <c r="F169" s="3">
        <f>ROUND(Source!F166+Source!F167+Source!F168,3)</f>
        <v>0</v>
      </c>
      <c r="G169" s="3" t="s">
        <v>126</v>
      </c>
      <c r="H169" s="3" t="s">
        <v>127</v>
      </c>
      <c r="I169" s="3"/>
      <c r="J169" s="3"/>
      <c r="K169" s="3">
        <v>212</v>
      </c>
      <c r="L169" s="3">
        <v>36</v>
      </c>
      <c r="M169" s="3">
        <v>1</v>
      </c>
      <c r="N169" s="3" t="s">
        <v>3</v>
      </c>
    </row>
    <row r="170" spans="1:14" ht="12.75">
      <c r="A170" s="3">
        <v>50</v>
      </c>
      <c r="B170" s="3">
        <v>0</v>
      </c>
      <c r="C170" s="3">
        <v>0</v>
      </c>
      <c r="D170" s="3">
        <v>2</v>
      </c>
      <c r="E170" s="3">
        <v>201</v>
      </c>
      <c r="F170" s="3">
        <f>ROUND(Source!F154+Source!F164,3)</f>
        <v>47453.451</v>
      </c>
      <c r="G170" s="3" t="s">
        <v>128</v>
      </c>
      <c r="H170" s="3" t="s">
        <v>129</v>
      </c>
      <c r="I170" s="3"/>
      <c r="J170" s="3"/>
      <c r="K170" s="3">
        <v>212</v>
      </c>
      <c r="L170" s="3">
        <v>37</v>
      </c>
      <c r="M170" s="3">
        <v>3</v>
      </c>
      <c r="N170" s="3" t="s">
        <v>3</v>
      </c>
    </row>
    <row r="171" spans="1:14" ht="12.75">
      <c r="A171" s="3">
        <v>50</v>
      </c>
      <c r="B171" s="3">
        <v>0</v>
      </c>
      <c r="C171" s="3">
        <v>0</v>
      </c>
      <c r="D171" s="3">
        <v>2</v>
      </c>
      <c r="E171" s="3">
        <v>205</v>
      </c>
      <c r="F171" s="3">
        <f>ROUND(Source!F153+Source!F163-Source!F152-Source!F162,3)</f>
        <v>2870.49</v>
      </c>
      <c r="G171" s="3" t="s">
        <v>130</v>
      </c>
      <c r="H171" s="3" t="s">
        <v>131</v>
      </c>
      <c r="I171" s="3"/>
      <c r="J171" s="3"/>
      <c r="K171" s="3">
        <v>212</v>
      </c>
      <c r="L171" s="3">
        <v>38</v>
      </c>
      <c r="M171" s="3">
        <v>3</v>
      </c>
      <c r="N171" s="3" t="s">
        <v>3</v>
      </c>
    </row>
    <row r="172" spans="1:14" ht="12.75">
      <c r="A172" s="3">
        <v>50</v>
      </c>
      <c r="B172" s="3">
        <v>0</v>
      </c>
      <c r="C172" s="3">
        <v>0</v>
      </c>
      <c r="D172" s="3">
        <v>2</v>
      </c>
      <c r="E172" s="3">
        <v>207</v>
      </c>
      <c r="F172" s="3">
        <f>ROUND(Source!F150+Source!F160,3)</f>
        <v>455.75</v>
      </c>
      <c r="G172" s="3" t="s">
        <v>132</v>
      </c>
      <c r="H172" s="3" t="s">
        <v>133</v>
      </c>
      <c r="I172" s="3"/>
      <c r="J172" s="3"/>
      <c r="K172" s="3">
        <v>212</v>
      </c>
      <c r="L172" s="3">
        <v>39</v>
      </c>
      <c r="M172" s="3">
        <v>3</v>
      </c>
      <c r="N172" s="3" t="s">
        <v>3</v>
      </c>
    </row>
    <row r="173" spans="1:14" ht="12.75">
      <c r="A173" s="3">
        <v>50</v>
      </c>
      <c r="B173" s="3">
        <f>IF(Source!F173&lt;&gt;0,1,0)</f>
        <v>1</v>
      </c>
      <c r="C173" s="3">
        <v>0</v>
      </c>
      <c r="D173" s="3">
        <v>2</v>
      </c>
      <c r="E173" s="3">
        <v>213</v>
      </c>
      <c r="F173" s="3">
        <f>ROUND(Source!F164+Source!F154+Source!F165+Source!F169,3)</f>
        <v>47453.451</v>
      </c>
      <c r="G173" s="3" t="s">
        <v>134</v>
      </c>
      <c r="H173" s="3" t="s">
        <v>135</v>
      </c>
      <c r="I173" s="3"/>
      <c r="J173" s="3"/>
      <c r="K173" s="3">
        <v>212</v>
      </c>
      <c r="L173" s="3">
        <v>40</v>
      </c>
      <c r="M173" s="3">
        <v>1</v>
      </c>
      <c r="N173" s="3" t="s">
        <v>3</v>
      </c>
    </row>
    <row r="175" spans="1:39" ht="12.75">
      <c r="A175" s="2">
        <v>51</v>
      </c>
      <c r="B175" s="2">
        <f>B12</f>
        <v>1</v>
      </c>
      <c r="C175" s="2">
        <f>A12</f>
        <v>1</v>
      </c>
      <c r="D175" s="2">
        <f>ROW(A12)</f>
        <v>12</v>
      </c>
      <c r="E175" s="2"/>
      <c r="F175" s="2" t="str">
        <f>IF(F12&lt;&gt;"",F12,"")</f>
        <v>Новый объект</v>
      </c>
      <c r="G175" s="2" t="str">
        <f>IF(G12&lt;&gt;"",G12,"")</f>
        <v>Реконстр.крыши</v>
      </c>
      <c r="H175" s="2"/>
      <c r="I175" s="2"/>
      <c r="J175" s="2"/>
      <c r="K175" s="2"/>
      <c r="L175" s="2"/>
      <c r="M175" s="2"/>
      <c r="N175" s="2"/>
      <c r="O175" s="2">
        <f aca="true" t="shared" si="39" ref="O175:Y175">ROUND(O132,3)</f>
        <v>42105.507</v>
      </c>
      <c r="P175" s="2">
        <f t="shared" si="39"/>
        <v>37705.196</v>
      </c>
      <c r="Q175" s="2">
        <f t="shared" si="39"/>
        <v>1529.821</v>
      </c>
      <c r="R175" s="2">
        <f t="shared" si="39"/>
        <v>70.803</v>
      </c>
      <c r="S175" s="2">
        <f t="shared" si="39"/>
        <v>2870.49</v>
      </c>
      <c r="T175" s="2">
        <f t="shared" si="39"/>
        <v>0</v>
      </c>
      <c r="U175" s="2">
        <f t="shared" si="39"/>
        <v>449.118</v>
      </c>
      <c r="V175" s="2">
        <f t="shared" si="39"/>
        <v>6.632</v>
      </c>
      <c r="W175" s="2">
        <f t="shared" si="39"/>
        <v>0</v>
      </c>
      <c r="X175" s="2">
        <f t="shared" si="39"/>
        <v>3482.076</v>
      </c>
      <c r="Y175" s="2">
        <f t="shared" si="39"/>
        <v>1865.868</v>
      </c>
      <c r="Z175" s="2"/>
      <c r="AA175" s="2"/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</row>
    <row r="177" spans="1:14" ht="12.75">
      <c r="A177" s="3">
        <v>50</v>
      </c>
      <c r="B177" s="3">
        <v>0</v>
      </c>
      <c r="C177" s="3">
        <v>0</v>
      </c>
      <c r="D177" s="3">
        <v>1</v>
      </c>
      <c r="E177" s="3">
        <v>0</v>
      </c>
      <c r="F177" s="3">
        <f>Source!O175</f>
        <v>42105.507</v>
      </c>
      <c r="G177" s="3" t="s">
        <v>68</v>
      </c>
      <c r="H177" s="3" t="s">
        <v>69</v>
      </c>
      <c r="I177" s="3"/>
      <c r="J177" s="3"/>
      <c r="K177" s="3">
        <v>201</v>
      </c>
      <c r="L177" s="3">
        <v>1</v>
      </c>
      <c r="M177" s="3">
        <v>3</v>
      </c>
      <c r="N177" s="3" t="s">
        <v>3</v>
      </c>
    </row>
    <row r="178" spans="1:14" ht="12.75">
      <c r="A178" s="3">
        <v>50</v>
      </c>
      <c r="B178" s="3">
        <v>0</v>
      </c>
      <c r="C178" s="3">
        <v>0</v>
      </c>
      <c r="D178" s="3">
        <v>1</v>
      </c>
      <c r="E178" s="3">
        <v>0</v>
      </c>
      <c r="F178" s="3">
        <f>Source!P175</f>
        <v>37705.196</v>
      </c>
      <c r="G178" s="3" t="s">
        <v>70</v>
      </c>
      <c r="H178" s="3" t="s">
        <v>71</v>
      </c>
      <c r="I178" s="3"/>
      <c r="J178" s="3"/>
      <c r="K178" s="3">
        <v>202</v>
      </c>
      <c r="L178" s="3">
        <v>2</v>
      </c>
      <c r="M178" s="3">
        <v>3</v>
      </c>
      <c r="N178" s="3" t="s">
        <v>3</v>
      </c>
    </row>
    <row r="179" spans="1:14" ht="12.75">
      <c r="A179" s="3">
        <v>50</v>
      </c>
      <c r="B179" s="3">
        <v>0</v>
      </c>
      <c r="C179" s="3">
        <v>0</v>
      </c>
      <c r="D179" s="3">
        <v>1</v>
      </c>
      <c r="E179" s="3">
        <v>203</v>
      </c>
      <c r="F179" s="3">
        <f>Source!Q175</f>
        <v>1529.821</v>
      </c>
      <c r="G179" s="3" t="s">
        <v>72</v>
      </c>
      <c r="H179" s="3" t="s">
        <v>73</v>
      </c>
      <c r="I179" s="3"/>
      <c r="J179" s="3"/>
      <c r="K179" s="3">
        <v>203</v>
      </c>
      <c r="L179" s="3">
        <v>3</v>
      </c>
      <c r="M179" s="3">
        <v>3</v>
      </c>
      <c r="N179" s="3" t="s">
        <v>3</v>
      </c>
    </row>
    <row r="180" spans="1:14" ht="12.75">
      <c r="A180" s="3">
        <v>50</v>
      </c>
      <c r="B180" s="3">
        <v>0</v>
      </c>
      <c r="C180" s="3">
        <v>0</v>
      </c>
      <c r="D180" s="3">
        <v>1</v>
      </c>
      <c r="E180" s="3">
        <v>204</v>
      </c>
      <c r="F180" s="3">
        <f>Source!R175</f>
        <v>70.803</v>
      </c>
      <c r="G180" s="3" t="s">
        <v>74</v>
      </c>
      <c r="H180" s="3" t="s">
        <v>75</v>
      </c>
      <c r="I180" s="3"/>
      <c r="J180" s="3"/>
      <c r="K180" s="3">
        <v>204</v>
      </c>
      <c r="L180" s="3">
        <v>4</v>
      </c>
      <c r="M180" s="3">
        <v>3</v>
      </c>
      <c r="N180" s="3" t="s">
        <v>3</v>
      </c>
    </row>
    <row r="181" spans="1:14" ht="12.75">
      <c r="A181" s="3">
        <v>50</v>
      </c>
      <c r="B181" s="3">
        <v>0</v>
      </c>
      <c r="C181" s="3">
        <v>0</v>
      </c>
      <c r="D181" s="3">
        <v>1</v>
      </c>
      <c r="E181" s="3">
        <v>0</v>
      </c>
      <c r="F181" s="3">
        <f>Source!S175</f>
        <v>2870.49</v>
      </c>
      <c r="G181" s="3" t="s">
        <v>76</v>
      </c>
      <c r="H181" s="3" t="s">
        <v>77</v>
      </c>
      <c r="I181" s="3"/>
      <c r="J181" s="3"/>
      <c r="K181" s="3">
        <v>205</v>
      </c>
      <c r="L181" s="3">
        <v>5</v>
      </c>
      <c r="M181" s="3">
        <v>3</v>
      </c>
      <c r="N181" s="3" t="s">
        <v>3</v>
      </c>
    </row>
    <row r="182" spans="1:14" ht="12.75">
      <c r="A182" s="3">
        <v>50</v>
      </c>
      <c r="B182" s="3">
        <v>0</v>
      </c>
      <c r="C182" s="3">
        <v>0</v>
      </c>
      <c r="D182" s="3">
        <v>1</v>
      </c>
      <c r="E182" s="3">
        <v>206</v>
      </c>
      <c r="F182" s="3">
        <f>Source!T175</f>
        <v>0</v>
      </c>
      <c r="G182" s="3" t="s">
        <v>78</v>
      </c>
      <c r="H182" s="3" t="s">
        <v>79</v>
      </c>
      <c r="I182" s="3"/>
      <c r="J182" s="3"/>
      <c r="K182" s="3">
        <v>206</v>
      </c>
      <c r="L182" s="3">
        <v>6</v>
      </c>
      <c r="M182" s="3">
        <v>3</v>
      </c>
      <c r="N182" s="3" t="s">
        <v>3</v>
      </c>
    </row>
    <row r="183" spans="1:14" ht="12.75">
      <c r="A183" s="3">
        <v>50</v>
      </c>
      <c r="B183" s="3">
        <v>0</v>
      </c>
      <c r="C183" s="3">
        <v>0</v>
      </c>
      <c r="D183" s="3">
        <v>1</v>
      </c>
      <c r="E183" s="3">
        <v>0</v>
      </c>
      <c r="F183" s="3">
        <f>Source!U175</f>
        <v>449.118</v>
      </c>
      <c r="G183" s="3" t="s">
        <v>80</v>
      </c>
      <c r="H183" s="3" t="s">
        <v>81</v>
      </c>
      <c r="I183" s="3"/>
      <c r="J183" s="3"/>
      <c r="K183" s="3">
        <v>207</v>
      </c>
      <c r="L183" s="3">
        <v>7</v>
      </c>
      <c r="M183" s="3">
        <v>3</v>
      </c>
      <c r="N183" s="3" t="s">
        <v>3</v>
      </c>
    </row>
    <row r="184" spans="1:14" ht="12.75">
      <c r="A184" s="3">
        <v>50</v>
      </c>
      <c r="B184" s="3">
        <v>0</v>
      </c>
      <c r="C184" s="3">
        <v>0</v>
      </c>
      <c r="D184" s="3">
        <v>1</v>
      </c>
      <c r="E184" s="3">
        <v>208</v>
      </c>
      <c r="F184" s="3">
        <f>Source!V175</f>
        <v>6.632</v>
      </c>
      <c r="G184" s="3" t="s">
        <v>82</v>
      </c>
      <c r="H184" s="3" t="s">
        <v>83</v>
      </c>
      <c r="I184" s="3"/>
      <c r="J184" s="3"/>
      <c r="K184" s="3">
        <v>208</v>
      </c>
      <c r="L184" s="3">
        <v>8</v>
      </c>
      <c r="M184" s="3">
        <v>3</v>
      </c>
      <c r="N184" s="3" t="s">
        <v>3</v>
      </c>
    </row>
    <row r="185" spans="1:14" ht="12.75">
      <c r="A185" s="3">
        <v>50</v>
      </c>
      <c r="B185" s="3">
        <v>0</v>
      </c>
      <c r="C185" s="3">
        <v>0</v>
      </c>
      <c r="D185" s="3">
        <v>1</v>
      </c>
      <c r="E185" s="3">
        <v>209</v>
      </c>
      <c r="F185" s="3">
        <f>Source!W175</f>
        <v>0</v>
      </c>
      <c r="G185" s="3" t="s">
        <v>84</v>
      </c>
      <c r="H185" s="3" t="s">
        <v>85</v>
      </c>
      <c r="I185" s="3"/>
      <c r="J185" s="3"/>
      <c r="K185" s="3">
        <v>209</v>
      </c>
      <c r="L185" s="3">
        <v>9</v>
      </c>
      <c r="M185" s="3">
        <v>3</v>
      </c>
      <c r="N185" s="3" t="s">
        <v>3</v>
      </c>
    </row>
    <row r="186" spans="1:14" ht="12.75">
      <c r="A186" s="3">
        <v>50</v>
      </c>
      <c r="B186" s="3">
        <v>0</v>
      </c>
      <c r="C186" s="3">
        <v>0</v>
      </c>
      <c r="D186" s="3">
        <v>1</v>
      </c>
      <c r="E186" s="3">
        <v>210</v>
      </c>
      <c r="F186" s="3">
        <f>Source!X175</f>
        <v>3482.076</v>
      </c>
      <c r="G186" s="3" t="s">
        <v>86</v>
      </c>
      <c r="H186" s="3" t="s">
        <v>87</v>
      </c>
      <c r="I186" s="3"/>
      <c r="J186" s="3"/>
      <c r="K186" s="3">
        <v>210</v>
      </c>
      <c r="L186" s="3">
        <v>10</v>
      </c>
      <c r="M186" s="3">
        <v>3</v>
      </c>
      <c r="N186" s="3" t="s">
        <v>3</v>
      </c>
    </row>
    <row r="187" spans="1:14" ht="12.75">
      <c r="A187" s="3">
        <v>50</v>
      </c>
      <c r="B187" s="3">
        <v>0</v>
      </c>
      <c r="C187" s="3">
        <v>0</v>
      </c>
      <c r="D187" s="3">
        <v>1</v>
      </c>
      <c r="E187" s="3">
        <v>211</v>
      </c>
      <c r="F187" s="3">
        <f>Source!Y175</f>
        <v>1865.868</v>
      </c>
      <c r="G187" s="3" t="s">
        <v>88</v>
      </c>
      <c r="H187" s="3" t="s">
        <v>89</v>
      </c>
      <c r="I187" s="3"/>
      <c r="J187" s="3"/>
      <c r="K187" s="3">
        <v>211</v>
      </c>
      <c r="L187" s="3">
        <v>11</v>
      </c>
      <c r="M187" s="3">
        <v>3</v>
      </c>
      <c r="N187" s="3" t="s">
        <v>3</v>
      </c>
    </row>
    <row r="188" spans="1:14" ht="12.75">
      <c r="A188" s="3">
        <v>50</v>
      </c>
      <c r="B188" s="3">
        <f>IF(Source!F188&lt;&gt;0,1,0)</f>
        <v>1</v>
      </c>
      <c r="C188" s="3">
        <v>0</v>
      </c>
      <c r="D188" s="3">
        <v>2</v>
      </c>
      <c r="E188" s="3">
        <v>0</v>
      </c>
      <c r="F188" s="3">
        <v>42105.507</v>
      </c>
      <c r="G188" s="3" t="s">
        <v>90</v>
      </c>
      <c r="H188" s="3" t="s">
        <v>91</v>
      </c>
      <c r="I188" s="3"/>
      <c r="J188" s="3"/>
      <c r="K188" s="3">
        <v>212</v>
      </c>
      <c r="L188" s="3">
        <v>12</v>
      </c>
      <c r="M188" s="3">
        <v>1</v>
      </c>
      <c r="N188" s="3" t="s">
        <v>3</v>
      </c>
    </row>
    <row r="189" spans="1:14" ht="12.75">
      <c r="A189" s="3">
        <v>50</v>
      </c>
      <c r="B189" s="3">
        <f>IF(Source!F189&lt;&gt;0,1,0)</f>
        <v>1</v>
      </c>
      <c r="C189" s="3">
        <v>0</v>
      </c>
      <c r="D189" s="3">
        <v>2</v>
      </c>
      <c r="E189" s="3">
        <v>0</v>
      </c>
      <c r="F189" s="3">
        <v>3482.076</v>
      </c>
      <c r="G189" s="3" t="s">
        <v>92</v>
      </c>
      <c r="H189" s="3" t="s">
        <v>87</v>
      </c>
      <c r="I189" s="3"/>
      <c r="J189" s="3"/>
      <c r="K189" s="3">
        <v>212</v>
      </c>
      <c r="L189" s="3">
        <v>13</v>
      </c>
      <c r="M189" s="3">
        <v>1</v>
      </c>
      <c r="N189" s="3" t="s">
        <v>3</v>
      </c>
    </row>
    <row r="190" spans="1:14" ht="12.75">
      <c r="A190" s="3">
        <v>50</v>
      </c>
      <c r="B190" s="3">
        <f>IF(Source!F190&lt;&gt;0,1,0)</f>
        <v>1</v>
      </c>
      <c r="C190" s="3">
        <v>0</v>
      </c>
      <c r="D190" s="3">
        <v>2</v>
      </c>
      <c r="E190" s="3">
        <v>0</v>
      </c>
      <c r="F190" s="3">
        <v>1865.868</v>
      </c>
      <c r="G190" s="3" t="s">
        <v>93</v>
      </c>
      <c r="H190" s="3" t="s">
        <v>89</v>
      </c>
      <c r="I190" s="3"/>
      <c r="J190" s="3"/>
      <c r="K190" s="3">
        <v>212</v>
      </c>
      <c r="L190" s="3">
        <v>14</v>
      </c>
      <c r="M190" s="3">
        <v>1</v>
      </c>
      <c r="N190" s="3" t="s">
        <v>3</v>
      </c>
    </row>
    <row r="191" spans="1:14" ht="12.75">
      <c r="A191" s="3">
        <v>50</v>
      </c>
      <c r="B191" s="3">
        <f>IF(Source!F191&lt;&gt;0,1,0)</f>
        <v>1</v>
      </c>
      <c r="C191" s="3">
        <v>0</v>
      </c>
      <c r="D191" s="3">
        <v>2</v>
      </c>
      <c r="E191" s="3">
        <v>0</v>
      </c>
      <c r="F191" s="3">
        <v>449.118</v>
      </c>
      <c r="G191" s="3" t="s">
        <v>94</v>
      </c>
      <c r="H191" s="3" t="s">
        <v>95</v>
      </c>
      <c r="I191" s="3"/>
      <c r="J191" s="3"/>
      <c r="K191" s="3">
        <v>212</v>
      </c>
      <c r="L191" s="3">
        <v>15</v>
      </c>
      <c r="M191" s="3">
        <v>1</v>
      </c>
      <c r="N191" s="3" t="s">
        <v>3</v>
      </c>
    </row>
    <row r="192" spans="1:14" ht="12.75">
      <c r="A192" s="3">
        <v>50</v>
      </c>
      <c r="B192" s="3">
        <f>IF(Source!F192&lt;&gt;0,1,0)</f>
        <v>1</v>
      </c>
      <c r="C192" s="3">
        <v>0</v>
      </c>
      <c r="D192" s="3">
        <v>2</v>
      </c>
      <c r="E192" s="3">
        <v>0</v>
      </c>
      <c r="F192" s="3">
        <v>6.632</v>
      </c>
      <c r="G192" s="3" t="s">
        <v>96</v>
      </c>
      <c r="H192" s="3" t="s">
        <v>97</v>
      </c>
      <c r="I192" s="3"/>
      <c r="J192" s="3"/>
      <c r="K192" s="3">
        <v>212</v>
      </c>
      <c r="L192" s="3">
        <v>16</v>
      </c>
      <c r="M192" s="3">
        <v>1</v>
      </c>
      <c r="N192" s="3" t="s">
        <v>3</v>
      </c>
    </row>
    <row r="193" spans="1:14" ht="12.75">
      <c r="A193" s="3">
        <v>50</v>
      </c>
      <c r="B193" s="3">
        <f>IF(Source!F193&lt;&gt;0,1,0)</f>
        <v>1</v>
      </c>
      <c r="C193" s="3">
        <v>0</v>
      </c>
      <c r="D193" s="3">
        <v>2</v>
      </c>
      <c r="E193" s="3">
        <v>0</v>
      </c>
      <c r="F193" s="3">
        <f>ROUND(Source!F191+Source!F192,3)</f>
        <v>455.75</v>
      </c>
      <c r="G193" s="3" t="s">
        <v>98</v>
      </c>
      <c r="H193" s="3" t="s">
        <v>99</v>
      </c>
      <c r="I193" s="3"/>
      <c r="J193" s="3"/>
      <c r="K193" s="3">
        <v>212</v>
      </c>
      <c r="L193" s="3">
        <v>17</v>
      </c>
      <c r="M193" s="3">
        <v>1</v>
      </c>
      <c r="N193" s="3" t="s">
        <v>3</v>
      </c>
    </row>
    <row r="194" spans="1:14" ht="12.75">
      <c r="A194" s="3">
        <v>50</v>
      </c>
      <c r="B194" s="3">
        <v>0</v>
      </c>
      <c r="C194" s="3">
        <v>0</v>
      </c>
      <c r="D194" s="3">
        <v>2</v>
      </c>
      <c r="E194" s="3">
        <v>0</v>
      </c>
      <c r="F194" s="3">
        <v>2870.49</v>
      </c>
      <c r="G194" s="3" t="s">
        <v>100</v>
      </c>
      <c r="H194" s="3" t="s">
        <v>101</v>
      </c>
      <c r="I194" s="3"/>
      <c r="J194" s="3"/>
      <c r="K194" s="3">
        <v>212</v>
      </c>
      <c r="L194" s="3">
        <v>18</v>
      </c>
      <c r="M194" s="3">
        <v>3</v>
      </c>
      <c r="N194" s="3" t="s">
        <v>3</v>
      </c>
    </row>
    <row r="195" spans="1:14" ht="12.75">
      <c r="A195" s="3">
        <v>50</v>
      </c>
      <c r="B195" s="3">
        <v>0</v>
      </c>
      <c r="C195" s="3">
        <v>0</v>
      </c>
      <c r="D195" s="3">
        <v>2</v>
      </c>
      <c r="E195" s="3">
        <v>0</v>
      </c>
      <c r="F195" s="3">
        <v>70.803</v>
      </c>
      <c r="G195" s="3" t="s">
        <v>102</v>
      </c>
      <c r="H195" s="3" t="s">
        <v>103</v>
      </c>
      <c r="I195" s="3"/>
      <c r="J195" s="3"/>
      <c r="K195" s="3">
        <v>212</v>
      </c>
      <c r="L195" s="3">
        <v>19</v>
      </c>
      <c r="M195" s="3">
        <v>3</v>
      </c>
      <c r="N195" s="3" t="s">
        <v>3</v>
      </c>
    </row>
    <row r="196" spans="1:14" ht="12.75">
      <c r="A196" s="3">
        <v>50</v>
      </c>
      <c r="B196" s="3">
        <f>IF(Source!F196&lt;&gt;0,1,0)</f>
        <v>1</v>
      </c>
      <c r="C196" s="3">
        <v>0</v>
      </c>
      <c r="D196" s="3">
        <v>2</v>
      </c>
      <c r="E196" s="3">
        <v>0</v>
      </c>
      <c r="F196" s="3">
        <f>ROUND(Source!F194+Source!F195,3)</f>
        <v>2941.293</v>
      </c>
      <c r="G196" s="3" t="s">
        <v>104</v>
      </c>
      <c r="H196" s="3" t="s">
        <v>105</v>
      </c>
      <c r="I196" s="3"/>
      <c r="J196" s="3"/>
      <c r="K196" s="3">
        <v>212</v>
      </c>
      <c r="L196" s="3">
        <v>20</v>
      </c>
      <c r="M196" s="3">
        <v>1</v>
      </c>
      <c r="N196" s="3" t="s">
        <v>3</v>
      </c>
    </row>
    <row r="197" spans="1:14" ht="12.75">
      <c r="A197" s="3">
        <v>50</v>
      </c>
      <c r="B197" s="3">
        <f>IF(Source!F197&lt;&gt;0,1,0)</f>
        <v>1</v>
      </c>
      <c r="C197" s="3">
        <v>0</v>
      </c>
      <c r="D197" s="3">
        <v>2</v>
      </c>
      <c r="E197" s="3">
        <v>0</v>
      </c>
      <c r="F197" s="3">
        <f>ROUND(Source!F188+Source!F189+Source!F190,3)</f>
        <v>47453.451</v>
      </c>
      <c r="G197" s="3" t="s">
        <v>106</v>
      </c>
      <c r="H197" s="3" t="s">
        <v>107</v>
      </c>
      <c r="I197" s="3"/>
      <c r="J197" s="3"/>
      <c r="K197" s="3">
        <v>212</v>
      </c>
      <c r="L197" s="3">
        <v>21</v>
      </c>
      <c r="M197" s="3">
        <v>1</v>
      </c>
      <c r="N197" s="3" t="s">
        <v>3</v>
      </c>
    </row>
    <row r="198" spans="1:14" ht="12.75">
      <c r="A198" s="3">
        <v>50</v>
      </c>
      <c r="B198" s="3">
        <f>IF(Source!F198&lt;&gt;0,1,0)</f>
        <v>0</v>
      </c>
      <c r="C198" s="3">
        <v>0</v>
      </c>
      <c r="D198" s="3">
        <v>2</v>
      </c>
      <c r="E198" s="3">
        <v>0</v>
      </c>
      <c r="F198" s="3">
        <v>0</v>
      </c>
      <c r="G198" s="3" t="s">
        <v>108</v>
      </c>
      <c r="H198" s="3" t="s">
        <v>109</v>
      </c>
      <c r="I198" s="3"/>
      <c r="J198" s="3"/>
      <c r="K198" s="3">
        <v>212</v>
      </c>
      <c r="L198" s="3">
        <v>22</v>
      </c>
      <c r="M198" s="3">
        <v>1</v>
      </c>
      <c r="N198" s="3" t="s">
        <v>3</v>
      </c>
    </row>
    <row r="199" spans="1:14" ht="12.75">
      <c r="A199" s="3">
        <v>50</v>
      </c>
      <c r="B199" s="3">
        <f>IF(Source!F199&lt;&gt;0,1,0)</f>
        <v>0</v>
      </c>
      <c r="C199" s="3">
        <v>0</v>
      </c>
      <c r="D199" s="3">
        <v>2</v>
      </c>
      <c r="E199" s="3">
        <v>0</v>
      </c>
      <c r="F199" s="3">
        <v>0</v>
      </c>
      <c r="G199" s="3" t="s">
        <v>110</v>
      </c>
      <c r="H199" s="3" t="s">
        <v>87</v>
      </c>
      <c r="I199" s="3"/>
      <c r="J199" s="3"/>
      <c r="K199" s="3">
        <v>212</v>
      </c>
      <c r="L199" s="3">
        <v>23</v>
      </c>
      <c r="M199" s="3">
        <v>1</v>
      </c>
      <c r="N199" s="3" t="s">
        <v>3</v>
      </c>
    </row>
    <row r="200" spans="1:14" ht="12.75">
      <c r="A200" s="3">
        <v>50</v>
      </c>
      <c r="B200" s="3">
        <f>IF(Source!F200&lt;&gt;0,1,0)</f>
        <v>0</v>
      </c>
      <c r="C200" s="3">
        <v>0</v>
      </c>
      <c r="D200" s="3">
        <v>2</v>
      </c>
      <c r="E200" s="3">
        <v>0</v>
      </c>
      <c r="F200" s="3">
        <v>0</v>
      </c>
      <c r="G200" s="3" t="s">
        <v>111</v>
      </c>
      <c r="H200" s="3" t="s">
        <v>89</v>
      </c>
      <c r="I200" s="3"/>
      <c r="J200" s="3"/>
      <c r="K200" s="3">
        <v>212</v>
      </c>
      <c r="L200" s="3">
        <v>24</v>
      </c>
      <c r="M200" s="3">
        <v>1</v>
      </c>
      <c r="N200" s="3" t="s">
        <v>3</v>
      </c>
    </row>
    <row r="201" spans="1:14" ht="12.75">
      <c r="A201" s="3">
        <v>50</v>
      </c>
      <c r="B201" s="3">
        <f>IF(Source!F201&lt;&gt;0,1,0)</f>
        <v>0</v>
      </c>
      <c r="C201" s="3">
        <v>0</v>
      </c>
      <c r="D201" s="3">
        <v>2</v>
      </c>
      <c r="E201" s="3">
        <v>0</v>
      </c>
      <c r="F201" s="3">
        <v>0</v>
      </c>
      <c r="G201" s="3" t="s">
        <v>112</v>
      </c>
      <c r="H201" s="3" t="s">
        <v>95</v>
      </c>
      <c r="I201" s="3"/>
      <c r="J201" s="3"/>
      <c r="K201" s="3">
        <v>212</v>
      </c>
      <c r="L201" s="3">
        <v>25</v>
      </c>
      <c r="M201" s="3">
        <v>1</v>
      </c>
      <c r="N201" s="3" t="s">
        <v>3</v>
      </c>
    </row>
    <row r="202" spans="1:14" ht="12.75">
      <c r="A202" s="3">
        <v>50</v>
      </c>
      <c r="B202" s="3">
        <v>0</v>
      </c>
      <c r="C202" s="3">
        <v>0</v>
      </c>
      <c r="D202" s="3">
        <v>2</v>
      </c>
      <c r="E202" s="3">
        <v>0</v>
      </c>
      <c r="F202" s="3">
        <v>0</v>
      </c>
      <c r="G202" s="3" t="s">
        <v>113</v>
      </c>
      <c r="H202" s="3" t="s">
        <v>97</v>
      </c>
      <c r="I202" s="3"/>
      <c r="J202" s="3"/>
      <c r="K202" s="3">
        <v>212</v>
      </c>
      <c r="L202" s="3">
        <v>26</v>
      </c>
      <c r="M202" s="3">
        <v>3</v>
      </c>
      <c r="N202" s="3" t="s">
        <v>3</v>
      </c>
    </row>
    <row r="203" spans="1:14" ht="12.75">
      <c r="A203" s="3">
        <v>50</v>
      </c>
      <c r="B203" s="3">
        <f>IF(Source!F203&lt;&gt;0,1,0)</f>
        <v>0</v>
      </c>
      <c r="C203" s="3">
        <v>0</v>
      </c>
      <c r="D203" s="3">
        <v>2</v>
      </c>
      <c r="E203" s="3">
        <v>0</v>
      </c>
      <c r="F203" s="3">
        <f>ROUND(Source!F201+Source!F202,3)</f>
        <v>0</v>
      </c>
      <c r="G203" s="3" t="s">
        <v>114</v>
      </c>
      <c r="H203" s="3" t="s">
        <v>99</v>
      </c>
      <c r="I203" s="3"/>
      <c r="J203" s="3"/>
      <c r="K203" s="3">
        <v>212</v>
      </c>
      <c r="L203" s="3">
        <v>27</v>
      </c>
      <c r="M203" s="3">
        <v>1</v>
      </c>
      <c r="N203" s="3" t="s">
        <v>3</v>
      </c>
    </row>
    <row r="204" spans="1:14" ht="12.75">
      <c r="A204" s="3">
        <v>50</v>
      </c>
      <c r="B204" s="3">
        <v>0</v>
      </c>
      <c r="C204" s="3">
        <v>0</v>
      </c>
      <c r="D204" s="3">
        <v>2</v>
      </c>
      <c r="E204" s="3">
        <v>0</v>
      </c>
      <c r="F204" s="3">
        <v>0</v>
      </c>
      <c r="G204" s="3" t="s">
        <v>115</v>
      </c>
      <c r="H204" s="3" t="s">
        <v>101</v>
      </c>
      <c r="I204" s="3"/>
      <c r="J204" s="3"/>
      <c r="K204" s="3">
        <v>212</v>
      </c>
      <c r="L204" s="3">
        <v>28</v>
      </c>
      <c r="M204" s="3">
        <v>3</v>
      </c>
      <c r="N204" s="3" t="s">
        <v>3</v>
      </c>
    </row>
    <row r="205" spans="1:14" ht="12.75">
      <c r="A205" s="3">
        <v>50</v>
      </c>
      <c r="B205" s="3">
        <v>0</v>
      </c>
      <c r="C205" s="3">
        <v>0</v>
      </c>
      <c r="D205" s="3">
        <v>2</v>
      </c>
      <c r="E205" s="3">
        <v>0</v>
      </c>
      <c r="F205" s="3">
        <v>0</v>
      </c>
      <c r="G205" s="3" t="s">
        <v>116</v>
      </c>
      <c r="H205" s="3" t="s">
        <v>103</v>
      </c>
      <c r="I205" s="3"/>
      <c r="J205" s="3"/>
      <c r="K205" s="3">
        <v>212</v>
      </c>
      <c r="L205" s="3">
        <v>29</v>
      </c>
      <c r="M205" s="3">
        <v>3</v>
      </c>
      <c r="N205" s="3" t="s">
        <v>3</v>
      </c>
    </row>
    <row r="206" spans="1:14" ht="12.75">
      <c r="A206" s="3">
        <v>50</v>
      </c>
      <c r="B206" s="3">
        <f>IF(Source!F206&lt;&gt;0,1,0)</f>
        <v>0</v>
      </c>
      <c r="C206" s="3">
        <v>0</v>
      </c>
      <c r="D206" s="3">
        <v>2</v>
      </c>
      <c r="E206" s="3">
        <v>0</v>
      </c>
      <c r="F206" s="3">
        <f>ROUND(Source!F204+Source!F205,3)</f>
        <v>0</v>
      </c>
      <c r="G206" s="3" t="s">
        <v>117</v>
      </c>
      <c r="H206" s="3" t="s">
        <v>105</v>
      </c>
      <c r="I206" s="3"/>
      <c r="J206" s="3"/>
      <c r="K206" s="3">
        <v>212</v>
      </c>
      <c r="L206" s="3">
        <v>30</v>
      </c>
      <c r="M206" s="3">
        <v>1</v>
      </c>
      <c r="N206" s="3" t="s">
        <v>3</v>
      </c>
    </row>
    <row r="207" spans="1:14" ht="12.75">
      <c r="A207" s="3">
        <v>50</v>
      </c>
      <c r="B207" s="3">
        <f>IF(Source!F207&lt;&gt;0,1,0)</f>
        <v>0</v>
      </c>
      <c r="C207" s="3">
        <v>0</v>
      </c>
      <c r="D207" s="3">
        <v>2</v>
      </c>
      <c r="E207" s="3">
        <v>0</v>
      </c>
      <c r="F207" s="3">
        <f>ROUND(Source!F198+Source!F199+Source!F200,3)</f>
        <v>0</v>
      </c>
      <c r="G207" s="3" t="s">
        <v>118</v>
      </c>
      <c r="H207" s="3" t="s">
        <v>119</v>
      </c>
      <c r="I207" s="3"/>
      <c r="J207" s="3"/>
      <c r="K207" s="3">
        <v>212</v>
      </c>
      <c r="L207" s="3">
        <v>31</v>
      </c>
      <c r="M207" s="3">
        <v>1</v>
      </c>
      <c r="N207" s="3" t="s">
        <v>3</v>
      </c>
    </row>
    <row r="208" spans="1:14" ht="12.75">
      <c r="A208" s="3">
        <v>50</v>
      </c>
      <c r="B208" s="3">
        <f>IF(Source!F208&lt;&gt;0,1,0)</f>
        <v>0</v>
      </c>
      <c r="C208" s="3">
        <v>0</v>
      </c>
      <c r="D208" s="3">
        <v>2</v>
      </c>
      <c r="E208" s="3">
        <v>202</v>
      </c>
      <c r="F208" s="3">
        <v>0</v>
      </c>
      <c r="G208" s="3" t="s">
        <v>120</v>
      </c>
      <c r="H208" s="3" t="s">
        <v>121</v>
      </c>
      <c r="I208" s="3"/>
      <c r="J208" s="3"/>
      <c r="K208" s="3">
        <v>212</v>
      </c>
      <c r="L208" s="3">
        <v>32</v>
      </c>
      <c r="M208" s="3">
        <v>1</v>
      </c>
      <c r="N208" s="3" t="s">
        <v>3</v>
      </c>
    </row>
    <row r="209" spans="1:14" ht="12.75">
      <c r="A209" s="3">
        <v>50</v>
      </c>
      <c r="B209" s="3">
        <f>IF(Source!F209&lt;&gt;0,1,0)</f>
        <v>0</v>
      </c>
      <c r="C209" s="3">
        <v>0</v>
      </c>
      <c r="D209" s="3">
        <v>2</v>
      </c>
      <c r="E209" s="3">
        <v>0</v>
      </c>
      <c r="F209" s="3">
        <v>0</v>
      </c>
      <c r="G209" s="3" t="s">
        <v>122</v>
      </c>
      <c r="H209" s="3" t="s">
        <v>123</v>
      </c>
      <c r="I209" s="3"/>
      <c r="J209" s="3"/>
      <c r="K209" s="3">
        <v>212</v>
      </c>
      <c r="L209" s="3">
        <v>33</v>
      </c>
      <c r="M209" s="3">
        <v>1</v>
      </c>
      <c r="N209" s="3" t="s">
        <v>3</v>
      </c>
    </row>
    <row r="210" spans="1:14" ht="12.75">
      <c r="A210" s="3">
        <v>50</v>
      </c>
      <c r="B210" s="3">
        <f>IF(Source!F210&lt;&gt;0,1,0)</f>
        <v>0</v>
      </c>
      <c r="C210" s="3">
        <v>0</v>
      </c>
      <c r="D210" s="3">
        <v>2</v>
      </c>
      <c r="E210" s="3">
        <v>0</v>
      </c>
      <c r="F210" s="3">
        <v>0</v>
      </c>
      <c r="G210" s="3" t="s">
        <v>124</v>
      </c>
      <c r="H210" s="3" t="s">
        <v>87</v>
      </c>
      <c r="I210" s="3"/>
      <c r="J210" s="3"/>
      <c r="K210" s="3">
        <v>212</v>
      </c>
      <c r="L210" s="3">
        <v>34</v>
      </c>
      <c r="M210" s="3">
        <v>1</v>
      </c>
      <c r="N210" s="3" t="s">
        <v>3</v>
      </c>
    </row>
    <row r="211" spans="1:14" ht="12.75">
      <c r="A211" s="3">
        <v>50</v>
      </c>
      <c r="B211" s="3">
        <f>IF(Source!F211&lt;&gt;0,1,0)</f>
        <v>0</v>
      </c>
      <c r="C211" s="3">
        <v>0</v>
      </c>
      <c r="D211" s="3">
        <v>2</v>
      </c>
      <c r="E211" s="3">
        <v>0</v>
      </c>
      <c r="F211" s="3">
        <v>0</v>
      </c>
      <c r="G211" s="3" t="s">
        <v>125</v>
      </c>
      <c r="H211" s="3" t="s">
        <v>89</v>
      </c>
      <c r="I211" s="3"/>
      <c r="J211" s="3"/>
      <c r="K211" s="3">
        <v>212</v>
      </c>
      <c r="L211" s="3">
        <v>35</v>
      </c>
      <c r="M211" s="3">
        <v>1</v>
      </c>
      <c r="N211" s="3" t="s">
        <v>3</v>
      </c>
    </row>
    <row r="212" spans="1:14" ht="12.75">
      <c r="A212" s="3">
        <v>50</v>
      </c>
      <c r="B212" s="3">
        <f>IF(Source!F212&lt;&gt;0,1,0)</f>
        <v>0</v>
      </c>
      <c r="C212" s="3">
        <v>0</v>
      </c>
      <c r="D212" s="3">
        <v>2</v>
      </c>
      <c r="E212" s="3">
        <v>0</v>
      </c>
      <c r="F212" s="3">
        <f>ROUND(Source!F209+Source!F210+Source!F211,3)</f>
        <v>0</v>
      </c>
      <c r="G212" s="3" t="s">
        <v>126</v>
      </c>
      <c r="H212" s="3" t="s">
        <v>127</v>
      </c>
      <c r="I212" s="3"/>
      <c r="J212" s="3"/>
      <c r="K212" s="3">
        <v>212</v>
      </c>
      <c r="L212" s="3">
        <v>36</v>
      </c>
      <c r="M212" s="3">
        <v>1</v>
      </c>
      <c r="N212" s="3" t="s">
        <v>3</v>
      </c>
    </row>
    <row r="213" spans="1:14" ht="12.75">
      <c r="A213" s="3">
        <v>50</v>
      </c>
      <c r="B213" s="3">
        <v>0</v>
      </c>
      <c r="C213" s="3">
        <v>0</v>
      </c>
      <c r="D213" s="3">
        <v>2</v>
      </c>
      <c r="E213" s="3">
        <v>201</v>
      </c>
      <c r="F213" s="3">
        <f>ROUND(Source!F197+Source!F207,3)</f>
        <v>47453.451</v>
      </c>
      <c r="G213" s="3" t="s">
        <v>128</v>
      </c>
      <c r="H213" s="3" t="s">
        <v>129</v>
      </c>
      <c r="I213" s="3"/>
      <c r="J213" s="3"/>
      <c r="K213" s="3">
        <v>212</v>
      </c>
      <c r="L213" s="3">
        <v>37</v>
      </c>
      <c r="M213" s="3">
        <v>3</v>
      </c>
      <c r="N213" s="3" t="s">
        <v>3</v>
      </c>
    </row>
    <row r="214" spans="1:14" ht="12.75">
      <c r="A214" s="3">
        <v>50</v>
      </c>
      <c r="B214" s="3">
        <v>0</v>
      </c>
      <c r="C214" s="3">
        <v>0</v>
      </c>
      <c r="D214" s="3">
        <v>2</v>
      </c>
      <c r="E214" s="3">
        <v>205</v>
      </c>
      <c r="F214" s="3">
        <f>ROUND(Source!F196+Source!F206-Source!F195-Source!F205,3)</f>
        <v>2870.49</v>
      </c>
      <c r="G214" s="3" t="s">
        <v>130</v>
      </c>
      <c r="H214" s="3" t="s">
        <v>131</v>
      </c>
      <c r="I214" s="3"/>
      <c r="J214" s="3"/>
      <c r="K214" s="3">
        <v>212</v>
      </c>
      <c r="L214" s="3">
        <v>38</v>
      </c>
      <c r="M214" s="3">
        <v>3</v>
      </c>
      <c r="N214" s="3" t="s">
        <v>3</v>
      </c>
    </row>
    <row r="215" spans="1:14" ht="12.75">
      <c r="A215" s="3">
        <v>50</v>
      </c>
      <c r="B215" s="3">
        <v>0</v>
      </c>
      <c r="C215" s="3">
        <v>0</v>
      </c>
      <c r="D215" s="3">
        <v>2</v>
      </c>
      <c r="E215" s="3">
        <v>207</v>
      </c>
      <c r="F215" s="3">
        <f>ROUND(Source!F193+Source!F203,3)</f>
        <v>455.75</v>
      </c>
      <c r="G215" s="3" t="s">
        <v>132</v>
      </c>
      <c r="H215" s="3" t="s">
        <v>133</v>
      </c>
      <c r="I215" s="3"/>
      <c r="J215" s="3"/>
      <c r="K215" s="3">
        <v>212</v>
      </c>
      <c r="L215" s="3">
        <v>39</v>
      </c>
      <c r="M215" s="3">
        <v>3</v>
      </c>
      <c r="N215" s="3" t="s">
        <v>3</v>
      </c>
    </row>
    <row r="216" spans="1:14" ht="12.75">
      <c r="A216" s="3">
        <v>50</v>
      </c>
      <c r="B216" s="3">
        <f>IF(Source!F216&lt;&gt;0,1,0)</f>
        <v>1</v>
      </c>
      <c r="C216" s="3">
        <v>0</v>
      </c>
      <c r="D216" s="3">
        <v>2</v>
      </c>
      <c r="E216" s="3">
        <v>213</v>
      </c>
      <c r="F216" s="3">
        <f>ROUND(Source!F207+Source!F197+Source!F208+Source!F212,3)</f>
        <v>47453.451</v>
      </c>
      <c r="G216" s="3" t="s">
        <v>134</v>
      </c>
      <c r="H216" s="3" t="s">
        <v>135</v>
      </c>
      <c r="I216" s="3"/>
      <c r="J216" s="3"/>
      <c r="K216" s="3">
        <v>212</v>
      </c>
      <c r="L216" s="3">
        <v>40</v>
      </c>
      <c r="M216" s="3">
        <v>1</v>
      </c>
      <c r="N216" s="3" t="s">
        <v>3</v>
      </c>
    </row>
    <row r="220" spans="1:5" ht="12.75">
      <c r="A220">
        <v>65</v>
      </c>
      <c r="C220">
        <v>1</v>
      </c>
      <c r="D220">
        <v>0</v>
      </c>
      <c r="E220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1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ROW(Source!A28)</f>
        <v>28</v>
      </c>
      <c r="B1">
        <v>16152122</v>
      </c>
      <c r="C1">
        <v>16152113</v>
      </c>
      <c r="D1">
        <v>121606</v>
      </c>
      <c r="E1">
        <v>1</v>
      </c>
      <c r="F1">
        <v>1</v>
      </c>
      <c r="G1">
        <v>1</v>
      </c>
      <c r="H1">
        <v>1</v>
      </c>
      <c r="I1" t="s">
        <v>163</v>
      </c>
      <c r="K1" t="s">
        <v>164</v>
      </c>
      <c r="L1">
        <v>1369</v>
      </c>
      <c r="N1">
        <v>1013</v>
      </c>
      <c r="O1" t="s">
        <v>165</v>
      </c>
      <c r="P1" t="s">
        <v>165</v>
      </c>
      <c r="Q1">
        <v>1</v>
      </c>
      <c r="Y1">
        <v>27.7035</v>
      </c>
      <c r="AA1">
        <v>0</v>
      </c>
      <c r="AB1">
        <v>0</v>
      </c>
      <c r="AC1">
        <v>0</v>
      </c>
      <c r="AD1">
        <v>8.3</v>
      </c>
      <c r="AN1">
        <v>0</v>
      </c>
      <c r="AO1">
        <v>1</v>
      </c>
      <c r="AP1">
        <v>1</v>
      </c>
      <c r="AQ1">
        <v>0</v>
      </c>
      <c r="AR1">
        <v>0</v>
      </c>
      <c r="AT1">
        <v>24.09</v>
      </c>
      <c r="AU1" t="s">
        <v>26</v>
      </c>
      <c r="AV1">
        <v>1</v>
      </c>
      <c r="AW1">
        <v>2</v>
      </c>
      <c r="AX1">
        <v>16152122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ROW(Source!A28)</f>
        <v>28</v>
      </c>
      <c r="B2">
        <v>16152123</v>
      </c>
      <c r="C2">
        <v>16152113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32</v>
      </c>
      <c r="K2" t="s">
        <v>166</v>
      </c>
      <c r="L2">
        <v>1369</v>
      </c>
      <c r="N2">
        <v>1013</v>
      </c>
      <c r="O2" t="s">
        <v>165</v>
      </c>
      <c r="P2" t="s">
        <v>165</v>
      </c>
      <c r="Q2">
        <v>1</v>
      </c>
      <c r="Y2">
        <v>0.15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0.15</v>
      </c>
      <c r="AV2">
        <v>2</v>
      </c>
      <c r="AW2">
        <v>2</v>
      </c>
      <c r="AX2">
        <v>16152123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ROW(Source!A28)</f>
        <v>28</v>
      </c>
      <c r="B3">
        <v>16152124</v>
      </c>
      <c r="C3">
        <v>16152113</v>
      </c>
      <c r="D3">
        <v>13953323</v>
      </c>
      <c r="E3">
        <v>1</v>
      </c>
      <c r="F3">
        <v>1</v>
      </c>
      <c r="G3">
        <v>1</v>
      </c>
      <c r="H3">
        <v>2</v>
      </c>
      <c r="I3" t="s">
        <v>167</v>
      </c>
      <c r="J3" t="s">
        <v>168</v>
      </c>
      <c r="K3" t="s">
        <v>169</v>
      </c>
      <c r="L3">
        <v>1480</v>
      </c>
      <c r="N3">
        <v>1013</v>
      </c>
      <c r="O3" t="s">
        <v>170</v>
      </c>
      <c r="P3" t="s">
        <v>171</v>
      </c>
      <c r="Q3">
        <v>1</v>
      </c>
      <c r="Y3">
        <v>0.15</v>
      </c>
      <c r="AA3">
        <v>0</v>
      </c>
      <c r="AB3">
        <v>111.99</v>
      </c>
      <c r="AC3">
        <v>13.5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0.15</v>
      </c>
      <c r="AV3">
        <v>0</v>
      </c>
      <c r="AW3">
        <v>2</v>
      </c>
      <c r="AX3">
        <v>16152124</v>
      </c>
      <c r="AY3">
        <v>2</v>
      </c>
      <c r="AZ3">
        <v>4096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ROW(Source!A28)</f>
        <v>28</v>
      </c>
      <c r="B4">
        <v>16152125</v>
      </c>
      <c r="C4">
        <v>16152113</v>
      </c>
      <c r="D4">
        <v>13955763</v>
      </c>
      <c r="E4">
        <v>1</v>
      </c>
      <c r="F4">
        <v>1</v>
      </c>
      <c r="G4">
        <v>1</v>
      </c>
      <c r="H4">
        <v>2</v>
      </c>
      <c r="I4" t="s">
        <v>172</v>
      </c>
      <c r="J4" t="s">
        <v>173</v>
      </c>
      <c r="K4" t="s">
        <v>174</v>
      </c>
      <c r="L4">
        <v>1480</v>
      </c>
      <c r="N4">
        <v>1013</v>
      </c>
      <c r="O4" t="s">
        <v>170</v>
      </c>
      <c r="P4" t="s">
        <v>171</v>
      </c>
      <c r="Q4">
        <v>1</v>
      </c>
      <c r="Y4">
        <v>0.44</v>
      </c>
      <c r="AA4">
        <v>0</v>
      </c>
      <c r="AB4">
        <v>5.09</v>
      </c>
      <c r="AC4">
        <v>0</v>
      </c>
      <c r="AD4">
        <v>0</v>
      </c>
      <c r="AN4">
        <v>0</v>
      </c>
      <c r="AO4">
        <v>1</v>
      </c>
      <c r="AP4">
        <v>1</v>
      </c>
      <c r="AQ4">
        <v>0</v>
      </c>
      <c r="AR4">
        <v>0</v>
      </c>
      <c r="AT4">
        <v>0.44</v>
      </c>
      <c r="AV4">
        <v>0</v>
      </c>
      <c r="AW4">
        <v>2</v>
      </c>
      <c r="AX4">
        <v>16152125</v>
      </c>
      <c r="AY4">
        <v>2</v>
      </c>
      <c r="AZ4">
        <v>4096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ROW(Source!A28)</f>
        <v>28</v>
      </c>
      <c r="B5">
        <v>16152126</v>
      </c>
      <c r="C5">
        <v>16152113</v>
      </c>
      <c r="D5">
        <v>13956128</v>
      </c>
      <c r="E5">
        <v>1</v>
      </c>
      <c r="F5">
        <v>1</v>
      </c>
      <c r="G5">
        <v>1</v>
      </c>
      <c r="H5">
        <v>2</v>
      </c>
      <c r="I5" t="s">
        <v>175</v>
      </c>
      <c r="J5" t="s">
        <v>176</v>
      </c>
      <c r="K5" t="s">
        <v>177</v>
      </c>
      <c r="L5">
        <v>1480</v>
      </c>
      <c r="N5">
        <v>1013</v>
      </c>
      <c r="O5" t="s">
        <v>170</v>
      </c>
      <c r="P5" t="s">
        <v>171</v>
      </c>
      <c r="Q5">
        <v>1</v>
      </c>
      <c r="Y5">
        <v>0.22</v>
      </c>
      <c r="AA5">
        <v>0</v>
      </c>
      <c r="AB5">
        <v>87.17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0.22</v>
      </c>
      <c r="AV5">
        <v>0</v>
      </c>
      <c r="AW5">
        <v>2</v>
      </c>
      <c r="AX5">
        <v>16152126</v>
      </c>
      <c r="AY5">
        <v>2</v>
      </c>
      <c r="AZ5">
        <v>4096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ROW(Source!A28)</f>
        <v>28</v>
      </c>
      <c r="B6">
        <v>16152127</v>
      </c>
      <c r="C6">
        <v>16152113</v>
      </c>
      <c r="D6">
        <v>13897271</v>
      </c>
      <c r="E6">
        <v>1</v>
      </c>
      <c r="F6">
        <v>1</v>
      </c>
      <c r="G6">
        <v>1</v>
      </c>
      <c r="H6">
        <v>3</v>
      </c>
      <c r="I6" t="s">
        <v>178</v>
      </c>
      <c r="J6" t="s">
        <v>179</v>
      </c>
      <c r="K6" t="s">
        <v>180</v>
      </c>
      <c r="L6">
        <v>1348</v>
      </c>
      <c r="N6">
        <v>1009</v>
      </c>
      <c r="O6" t="s">
        <v>181</v>
      </c>
      <c r="P6" t="s">
        <v>181</v>
      </c>
      <c r="Q6">
        <v>1000</v>
      </c>
      <c r="Y6">
        <v>0.038</v>
      </c>
      <c r="AA6">
        <v>5989</v>
      </c>
      <c r="AB6">
        <v>0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0.038</v>
      </c>
      <c r="AV6">
        <v>0</v>
      </c>
      <c r="AW6">
        <v>2</v>
      </c>
      <c r="AX6">
        <v>16152127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ROW(Source!A28)</f>
        <v>28</v>
      </c>
      <c r="B7">
        <v>16152128</v>
      </c>
      <c r="C7">
        <v>16152113</v>
      </c>
      <c r="D7">
        <v>13898093</v>
      </c>
      <c r="E7">
        <v>1</v>
      </c>
      <c r="F7">
        <v>1</v>
      </c>
      <c r="G7">
        <v>1</v>
      </c>
      <c r="H7">
        <v>3</v>
      </c>
      <c r="I7" t="s">
        <v>182</v>
      </c>
      <c r="J7" t="s">
        <v>183</v>
      </c>
      <c r="K7" t="s">
        <v>184</v>
      </c>
      <c r="L7">
        <v>1348</v>
      </c>
      <c r="N7">
        <v>1009</v>
      </c>
      <c r="O7" t="s">
        <v>181</v>
      </c>
      <c r="P7" t="s">
        <v>181</v>
      </c>
      <c r="Q7">
        <v>1000</v>
      </c>
      <c r="Y7">
        <v>0.00438</v>
      </c>
      <c r="AA7">
        <v>4455.2</v>
      </c>
      <c r="AB7">
        <v>0</v>
      </c>
      <c r="AC7">
        <v>0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0.00438</v>
      </c>
      <c r="AV7">
        <v>0</v>
      </c>
      <c r="AW7">
        <v>2</v>
      </c>
      <c r="AX7">
        <v>16152128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ROW(Source!A28)</f>
        <v>28</v>
      </c>
      <c r="B8">
        <v>16152129</v>
      </c>
      <c r="C8">
        <v>16152113</v>
      </c>
      <c r="D8">
        <v>13894574</v>
      </c>
      <c r="E8">
        <v>1</v>
      </c>
      <c r="F8">
        <v>1</v>
      </c>
      <c r="G8">
        <v>1</v>
      </c>
      <c r="H8">
        <v>3</v>
      </c>
      <c r="I8" t="s">
        <v>185</v>
      </c>
      <c r="J8" t="s">
        <v>186</v>
      </c>
      <c r="K8" t="s">
        <v>187</v>
      </c>
      <c r="L8">
        <v>1327</v>
      </c>
      <c r="N8">
        <v>1005</v>
      </c>
      <c r="O8" t="s">
        <v>188</v>
      </c>
      <c r="P8" t="s">
        <v>188</v>
      </c>
      <c r="Q8">
        <v>1</v>
      </c>
      <c r="Y8">
        <v>3.38</v>
      </c>
      <c r="AA8">
        <v>5.71</v>
      </c>
      <c r="AB8">
        <v>0</v>
      </c>
      <c r="AC8">
        <v>0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3.38</v>
      </c>
      <c r="AV8">
        <v>0</v>
      </c>
      <c r="AW8">
        <v>2</v>
      </c>
      <c r="AX8">
        <v>16152129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ROW(Source!A28)</f>
        <v>28</v>
      </c>
      <c r="B9">
        <v>16152130</v>
      </c>
      <c r="C9">
        <v>16152113</v>
      </c>
      <c r="D9">
        <v>13898861</v>
      </c>
      <c r="E9">
        <v>1</v>
      </c>
      <c r="F9">
        <v>1</v>
      </c>
      <c r="G9">
        <v>1</v>
      </c>
      <c r="H9">
        <v>3</v>
      </c>
      <c r="I9" t="s">
        <v>189</v>
      </c>
      <c r="J9" t="s">
        <v>190</v>
      </c>
      <c r="K9" t="s">
        <v>191</v>
      </c>
      <c r="L9">
        <v>1348</v>
      </c>
      <c r="N9">
        <v>1009</v>
      </c>
      <c r="O9" t="s">
        <v>181</v>
      </c>
      <c r="P9" t="s">
        <v>181</v>
      </c>
      <c r="Q9">
        <v>1000</v>
      </c>
      <c r="Y9">
        <v>0.0072</v>
      </c>
      <c r="AA9">
        <v>11978</v>
      </c>
      <c r="AB9">
        <v>0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0.0072</v>
      </c>
      <c r="AV9">
        <v>0</v>
      </c>
      <c r="AW9">
        <v>2</v>
      </c>
      <c r="AX9">
        <v>16152130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ROW(Source!A28)</f>
        <v>28</v>
      </c>
      <c r="B10">
        <v>16152131</v>
      </c>
      <c r="C10">
        <v>16152113</v>
      </c>
      <c r="D10">
        <v>13899677</v>
      </c>
      <c r="E10">
        <v>1</v>
      </c>
      <c r="F10">
        <v>1</v>
      </c>
      <c r="G10">
        <v>1</v>
      </c>
      <c r="H10">
        <v>3</v>
      </c>
      <c r="I10" t="s">
        <v>192</v>
      </c>
      <c r="J10" t="s">
        <v>193</v>
      </c>
      <c r="K10" t="s">
        <v>194</v>
      </c>
      <c r="L10">
        <v>1339</v>
      </c>
      <c r="N10">
        <v>1007</v>
      </c>
      <c r="O10" t="s">
        <v>63</v>
      </c>
      <c r="P10" t="s">
        <v>63</v>
      </c>
      <c r="Q10">
        <v>1</v>
      </c>
      <c r="Y10">
        <v>0.16</v>
      </c>
      <c r="AA10">
        <v>1601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0.16</v>
      </c>
      <c r="AV10">
        <v>0</v>
      </c>
      <c r="AW10">
        <v>2</v>
      </c>
      <c r="AX10">
        <v>16152131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ROW(Source!A28)</f>
        <v>28</v>
      </c>
      <c r="B11">
        <v>16152132</v>
      </c>
      <c r="C11">
        <v>16152113</v>
      </c>
      <c r="D11">
        <v>13899685</v>
      </c>
      <c r="E11">
        <v>1</v>
      </c>
      <c r="F11">
        <v>1</v>
      </c>
      <c r="G11">
        <v>1</v>
      </c>
      <c r="H11">
        <v>3</v>
      </c>
      <c r="I11" t="s">
        <v>195</v>
      </c>
      <c r="J11" t="s">
        <v>196</v>
      </c>
      <c r="K11" t="s">
        <v>197</v>
      </c>
      <c r="L11">
        <v>1339</v>
      </c>
      <c r="N11">
        <v>1007</v>
      </c>
      <c r="O11" t="s">
        <v>63</v>
      </c>
      <c r="P11" t="s">
        <v>63</v>
      </c>
      <c r="Q11">
        <v>1</v>
      </c>
      <c r="Y11">
        <v>0.06</v>
      </c>
      <c r="AA11">
        <v>1980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0.06</v>
      </c>
      <c r="AV11">
        <v>0</v>
      </c>
      <c r="AW11">
        <v>2</v>
      </c>
      <c r="AX11">
        <v>16152132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ROW(Source!A28)</f>
        <v>28</v>
      </c>
      <c r="B12">
        <v>16152133</v>
      </c>
      <c r="C12">
        <v>16152113</v>
      </c>
      <c r="D12">
        <v>13899973</v>
      </c>
      <c r="E12">
        <v>1</v>
      </c>
      <c r="F12">
        <v>1</v>
      </c>
      <c r="G12">
        <v>1</v>
      </c>
      <c r="H12">
        <v>3</v>
      </c>
      <c r="I12" t="s">
        <v>198</v>
      </c>
      <c r="J12" t="s">
        <v>199</v>
      </c>
      <c r="K12" t="s">
        <v>200</v>
      </c>
      <c r="L12">
        <v>1339</v>
      </c>
      <c r="N12">
        <v>1007</v>
      </c>
      <c r="O12" t="s">
        <v>63</v>
      </c>
      <c r="P12" t="s">
        <v>63</v>
      </c>
      <c r="Q12">
        <v>1</v>
      </c>
      <c r="Y12">
        <v>0.83</v>
      </c>
      <c r="AA12">
        <v>1572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0.83</v>
      </c>
      <c r="AV12">
        <v>0</v>
      </c>
      <c r="AW12">
        <v>2</v>
      </c>
      <c r="AX12">
        <v>16152133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ROW(Source!A28)</f>
        <v>28</v>
      </c>
      <c r="B13">
        <v>16152134</v>
      </c>
      <c r="C13">
        <v>16152113</v>
      </c>
      <c r="D13">
        <v>13904993</v>
      </c>
      <c r="E13">
        <v>1</v>
      </c>
      <c r="F13">
        <v>1</v>
      </c>
      <c r="G13">
        <v>1</v>
      </c>
      <c r="H13">
        <v>3</v>
      </c>
      <c r="I13" t="s">
        <v>201</v>
      </c>
      <c r="J13" t="s">
        <v>202</v>
      </c>
      <c r="K13" t="s">
        <v>203</v>
      </c>
      <c r="L13">
        <v>1348</v>
      </c>
      <c r="N13">
        <v>1009</v>
      </c>
      <c r="O13" t="s">
        <v>181</v>
      </c>
      <c r="P13" t="s">
        <v>181</v>
      </c>
      <c r="Q13">
        <v>1000</v>
      </c>
      <c r="Y13">
        <v>0.00196</v>
      </c>
      <c r="AA13">
        <v>15255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0.00196</v>
      </c>
      <c r="AV13">
        <v>0</v>
      </c>
      <c r="AW13">
        <v>2</v>
      </c>
      <c r="AX13">
        <v>16152134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ROW(Source!A29)</f>
        <v>29</v>
      </c>
      <c r="B14">
        <v>16152206</v>
      </c>
      <c r="C14">
        <v>16152114</v>
      </c>
      <c r="D14">
        <v>121606</v>
      </c>
      <c r="E14">
        <v>1</v>
      </c>
      <c r="F14">
        <v>1</v>
      </c>
      <c r="G14">
        <v>1</v>
      </c>
      <c r="H14">
        <v>1</v>
      </c>
      <c r="I14" t="s">
        <v>163</v>
      </c>
      <c r="K14" t="s">
        <v>164</v>
      </c>
      <c r="L14">
        <v>1369</v>
      </c>
      <c r="N14">
        <v>1013</v>
      </c>
      <c r="O14" t="s">
        <v>165</v>
      </c>
      <c r="P14" t="s">
        <v>165</v>
      </c>
      <c r="Q14">
        <v>1</v>
      </c>
      <c r="Y14">
        <v>27.7035</v>
      </c>
      <c r="AA14">
        <v>0</v>
      </c>
      <c r="AB14">
        <v>0</v>
      </c>
      <c r="AC14">
        <v>0</v>
      </c>
      <c r="AD14">
        <v>8.3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24.09</v>
      </c>
      <c r="AU14" t="s">
        <v>26</v>
      </c>
      <c r="AV14">
        <v>1</v>
      </c>
      <c r="AW14">
        <v>2</v>
      </c>
      <c r="AX14">
        <v>16152206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ROW(Source!A29)</f>
        <v>29</v>
      </c>
      <c r="B15">
        <v>16152207</v>
      </c>
      <c r="C15">
        <v>16152114</v>
      </c>
      <c r="D15">
        <v>121548</v>
      </c>
      <c r="E15">
        <v>1</v>
      </c>
      <c r="F15">
        <v>1</v>
      </c>
      <c r="G15">
        <v>1</v>
      </c>
      <c r="H15">
        <v>1</v>
      </c>
      <c r="I15" t="s">
        <v>32</v>
      </c>
      <c r="K15" t="s">
        <v>166</v>
      </c>
      <c r="L15">
        <v>1369</v>
      </c>
      <c r="N15">
        <v>1013</v>
      </c>
      <c r="O15" t="s">
        <v>165</v>
      </c>
      <c r="P15" t="s">
        <v>165</v>
      </c>
      <c r="Q15">
        <v>1</v>
      </c>
      <c r="Y15">
        <v>0.15</v>
      </c>
      <c r="AA15">
        <v>0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0.15</v>
      </c>
      <c r="AV15">
        <v>2</v>
      </c>
      <c r="AW15">
        <v>2</v>
      </c>
      <c r="AX15">
        <v>16152207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ROW(Source!A29)</f>
        <v>29</v>
      </c>
      <c r="B16">
        <v>16152208</v>
      </c>
      <c r="C16">
        <v>16152114</v>
      </c>
      <c r="D16">
        <v>13953323</v>
      </c>
      <c r="E16">
        <v>1</v>
      </c>
      <c r="F16">
        <v>1</v>
      </c>
      <c r="G16">
        <v>1</v>
      </c>
      <c r="H16">
        <v>2</v>
      </c>
      <c r="I16" t="s">
        <v>167</v>
      </c>
      <c r="J16" t="s">
        <v>168</v>
      </c>
      <c r="K16" t="s">
        <v>169</v>
      </c>
      <c r="L16">
        <v>1480</v>
      </c>
      <c r="N16">
        <v>1013</v>
      </c>
      <c r="O16" t="s">
        <v>170</v>
      </c>
      <c r="P16" t="s">
        <v>171</v>
      </c>
      <c r="Q16">
        <v>1</v>
      </c>
      <c r="Y16">
        <v>0.15</v>
      </c>
      <c r="AA16">
        <v>0</v>
      </c>
      <c r="AB16">
        <v>111.99</v>
      </c>
      <c r="AC16">
        <v>13.5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0.15</v>
      </c>
      <c r="AV16">
        <v>0</v>
      </c>
      <c r="AW16">
        <v>2</v>
      </c>
      <c r="AX16">
        <v>16152208</v>
      </c>
      <c r="AY16">
        <v>2</v>
      </c>
      <c r="AZ16">
        <v>4096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ROW(Source!A29)</f>
        <v>29</v>
      </c>
      <c r="B17">
        <v>16152209</v>
      </c>
      <c r="C17">
        <v>16152114</v>
      </c>
      <c r="D17">
        <v>13955763</v>
      </c>
      <c r="E17">
        <v>1</v>
      </c>
      <c r="F17">
        <v>1</v>
      </c>
      <c r="G17">
        <v>1</v>
      </c>
      <c r="H17">
        <v>2</v>
      </c>
      <c r="I17" t="s">
        <v>172</v>
      </c>
      <c r="J17" t="s">
        <v>173</v>
      </c>
      <c r="K17" t="s">
        <v>174</v>
      </c>
      <c r="L17">
        <v>1480</v>
      </c>
      <c r="N17">
        <v>1013</v>
      </c>
      <c r="O17" t="s">
        <v>170</v>
      </c>
      <c r="P17" t="s">
        <v>171</v>
      </c>
      <c r="Q17">
        <v>1</v>
      </c>
      <c r="Y17">
        <v>0.44</v>
      </c>
      <c r="AA17">
        <v>0</v>
      </c>
      <c r="AB17">
        <v>5.09</v>
      </c>
      <c r="AC17">
        <v>0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0.44</v>
      </c>
      <c r="AV17">
        <v>0</v>
      </c>
      <c r="AW17">
        <v>2</v>
      </c>
      <c r="AX17">
        <v>16152209</v>
      </c>
      <c r="AY17">
        <v>2</v>
      </c>
      <c r="AZ17">
        <v>4096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ROW(Source!A29)</f>
        <v>29</v>
      </c>
      <c r="B18">
        <v>16152210</v>
      </c>
      <c r="C18">
        <v>16152114</v>
      </c>
      <c r="D18">
        <v>13956128</v>
      </c>
      <c r="E18">
        <v>1</v>
      </c>
      <c r="F18">
        <v>1</v>
      </c>
      <c r="G18">
        <v>1</v>
      </c>
      <c r="H18">
        <v>2</v>
      </c>
      <c r="I18" t="s">
        <v>175</v>
      </c>
      <c r="J18" t="s">
        <v>176</v>
      </c>
      <c r="K18" t="s">
        <v>177</v>
      </c>
      <c r="L18">
        <v>1480</v>
      </c>
      <c r="N18">
        <v>1013</v>
      </c>
      <c r="O18" t="s">
        <v>170</v>
      </c>
      <c r="P18" t="s">
        <v>171</v>
      </c>
      <c r="Q18">
        <v>1</v>
      </c>
      <c r="Y18">
        <v>0.22</v>
      </c>
      <c r="AA18">
        <v>0</v>
      </c>
      <c r="AB18">
        <v>87.17</v>
      </c>
      <c r="AC18">
        <v>0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0.22</v>
      </c>
      <c r="AV18">
        <v>0</v>
      </c>
      <c r="AW18">
        <v>2</v>
      </c>
      <c r="AX18">
        <v>16152210</v>
      </c>
      <c r="AY18">
        <v>2</v>
      </c>
      <c r="AZ18">
        <v>4096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ROW(Source!A29)</f>
        <v>29</v>
      </c>
      <c r="B19">
        <v>16152211</v>
      </c>
      <c r="C19">
        <v>16152114</v>
      </c>
      <c r="D19">
        <v>13897271</v>
      </c>
      <c r="E19">
        <v>1</v>
      </c>
      <c r="F19">
        <v>1</v>
      </c>
      <c r="G19">
        <v>1</v>
      </c>
      <c r="H19">
        <v>3</v>
      </c>
      <c r="I19" t="s">
        <v>178</v>
      </c>
      <c r="J19" t="s">
        <v>179</v>
      </c>
      <c r="K19" t="s">
        <v>180</v>
      </c>
      <c r="L19">
        <v>1348</v>
      </c>
      <c r="N19">
        <v>1009</v>
      </c>
      <c r="O19" t="s">
        <v>181</v>
      </c>
      <c r="P19" t="s">
        <v>181</v>
      </c>
      <c r="Q19">
        <v>1000</v>
      </c>
      <c r="Y19">
        <v>0.038</v>
      </c>
      <c r="AA19">
        <v>5989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0.038</v>
      </c>
      <c r="AV19">
        <v>0</v>
      </c>
      <c r="AW19">
        <v>2</v>
      </c>
      <c r="AX19">
        <v>16152211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ROW(Source!A29)</f>
        <v>29</v>
      </c>
      <c r="B20">
        <v>16152212</v>
      </c>
      <c r="C20">
        <v>16152114</v>
      </c>
      <c r="D20">
        <v>13898093</v>
      </c>
      <c r="E20">
        <v>1</v>
      </c>
      <c r="F20">
        <v>1</v>
      </c>
      <c r="G20">
        <v>1</v>
      </c>
      <c r="H20">
        <v>3</v>
      </c>
      <c r="I20" t="s">
        <v>182</v>
      </c>
      <c r="J20" t="s">
        <v>183</v>
      </c>
      <c r="K20" t="s">
        <v>184</v>
      </c>
      <c r="L20">
        <v>1348</v>
      </c>
      <c r="N20">
        <v>1009</v>
      </c>
      <c r="O20" t="s">
        <v>181</v>
      </c>
      <c r="P20" t="s">
        <v>181</v>
      </c>
      <c r="Q20">
        <v>1000</v>
      </c>
      <c r="Y20">
        <v>0.00438</v>
      </c>
      <c r="AA20">
        <v>4455.2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0.00438</v>
      </c>
      <c r="AV20">
        <v>0</v>
      </c>
      <c r="AW20">
        <v>2</v>
      </c>
      <c r="AX20">
        <v>16152212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ROW(Source!A29)</f>
        <v>29</v>
      </c>
      <c r="B21">
        <v>16152213</v>
      </c>
      <c r="C21">
        <v>16152114</v>
      </c>
      <c r="D21">
        <v>13894574</v>
      </c>
      <c r="E21">
        <v>1</v>
      </c>
      <c r="F21">
        <v>1</v>
      </c>
      <c r="G21">
        <v>1</v>
      </c>
      <c r="H21">
        <v>3</v>
      </c>
      <c r="I21" t="s">
        <v>185</v>
      </c>
      <c r="J21" t="s">
        <v>186</v>
      </c>
      <c r="K21" t="s">
        <v>187</v>
      </c>
      <c r="L21">
        <v>1327</v>
      </c>
      <c r="N21">
        <v>1005</v>
      </c>
      <c r="O21" t="s">
        <v>188</v>
      </c>
      <c r="P21" t="s">
        <v>188</v>
      </c>
      <c r="Q21">
        <v>1</v>
      </c>
      <c r="Y21">
        <v>3.38</v>
      </c>
      <c r="AA21">
        <v>5.71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3.38</v>
      </c>
      <c r="AV21">
        <v>0</v>
      </c>
      <c r="AW21">
        <v>2</v>
      </c>
      <c r="AX21">
        <v>16152213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ROW(Source!A29)</f>
        <v>29</v>
      </c>
      <c r="B22">
        <v>16152214</v>
      </c>
      <c r="C22">
        <v>16152114</v>
      </c>
      <c r="D22">
        <v>13898861</v>
      </c>
      <c r="E22">
        <v>1</v>
      </c>
      <c r="F22">
        <v>1</v>
      </c>
      <c r="G22">
        <v>1</v>
      </c>
      <c r="H22">
        <v>3</v>
      </c>
      <c r="I22" t="s">
        <v>189</v>
      </c>
      <c r="J22" t="s">
        <v>190</v>
      </c>
      <c r="K22" t="s">
        <v>191</v>
      </c>
      <c r="L22">
        <v>1348</v>
      </c>
      <c r="N22">
        <v>1009</v>
      </c>
      <c r="O22" t="s">
        <v>181</v>
      </c>
      <c r="P22" t="s">
        <v>181</v>
      </c>
      <c r="Q22">
        <v>1000</v>
      </c>
      <c r="Y22">
        <v>0.0072</v>
      </c>
      <c r="AA22">
        <v>11978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0.0072</v>
      </c>
      <c r="AV22">
        <v>0</v>
      </c>
      <c r="AW22">
        <v>2</v>
      </c>
      <c r="AX22">
        <v>16152214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ROW(Source!A29)</f>
        <v>29</v>
      </c>
      <c r="B23">
        <v>16152215</v>
      </c>
      <c r="C23">
        <v>16152114</v>
      </c>
      <c r="D23">
        <v>13899677</v>
      </c>
      <c r="E23">
        <v>1</v>
      </c>
      <c r="F23">
        <v>1</v>
      </c>
      <c r="G23">
        <v>1</v>
      </c>
      <c r="H23">
        <v>3</v>
      </c>
      <c r="I23" t="s">
        <v>192</v>
      </c>
      <c r="J23" t="s">
        <v>193</v>
      </c>
      <c r="K23" t="s">
        <v>194</v>
      </c>
      <c r="L23">
        <v>1339</v>
      </c>
      <c r="N23">
        <v>1007</v>
      </c>
      <c r="O23" t="s">
        <v>63</v>
      </c>
      <c r="P23" t="s">
        <v>63</v>
      </c>
      <c r="Q23">
        <v>1</v>
      </c>
      <c r="Y23">
        <v>0.16</v>
      </c>
      <c r="AA23">
        <v>1601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0.16</v>
      </c>
      <c r="AV23">
        <v>0</v>
      </c>
      <c r="AW23">
        <v>2</v>
      </c>
      <c r="AX23">
        <v>16152215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ROW(Source!A29)</f>
        <v>29</v>
      </c>
      <c r="B24">
        <v>16152216</v>
      </c>
      <c r="C24">
        <v>16152114</v>
      </c>
      <c r="D24">
        <v>13899685</v>
      </c>
      <c r="E24">
        <v>1</v>
      </c>
      <c r="F24">
        <v>1</v>
      </c>
      <c r="G24">
        <v>1</v>
      </c>
      <c r="H24">
        <v>3</v>
      </c>
      <c r="I24" t="s">
        <v>195</v>
      </c>
      <c r="J24" t="s">
        <v>196</v>
      </c>
      <c r="K24" t="s">
        <v>197</v>
      </c>
      <c r="L24">
        <v>1339</v>
      </c>
      <c r="N24">
        <v>1007</v>
      </c>
      <c r="O24" t="s">
        <v>63</v>
      </c>
      <c r="P24" t="s">
        <v>63</v>
      </c>
      <c r="Q24">
        <v>1</v>
      </c>
      <c r="Y24">
        <v>0.06</v>
      </c>
      <c r="AA24">
        <v>1980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0.06</v>
      </c>
      <c r="AV24">
        <v>0</v>
      </c>
      <c r="AW24">
        <v>2</v>
      </c>
      <c r="AX24">
        <v>16152216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ROW(Source!A29)</f>
        <v>29</v>
      </c>
      <c r="B25">
        <v>16152217</v>
      </c>
      <c r="C25">
        <v>16152114</v>
      </c>
      <c r="D25">
        <v>13899973</v>
      </c>
      <c r="E25">
        <v>1</v>
      </c>
      <c r="F25">
        <v>1</v>
      </c>
      <c r="G25">
        <v>1</v>
      </c>
      <c r="H25">
        <v>3</v>
      </c>
      <c r="I25" t="s">
        <v>198</v>
      </c>
      <c r="J25" t="s">
        <v>199</v>
      </c>
      <c r="K25" t="s">
        <v>200</v>
      </c>
      <c r="L25">
        <v>1339</v>
      </c>
      <c r="N25">
        <v>1007</v>
      </c>
      <c r="O25" t="s">
        <v>63</v>
      </c>
      <c r="P25" t="s">
        <v>63</v>
      </c>
      <c r="Q25">
        <v>1</v>
      </c>
      <c r="Y25">
        <v>0.83</v>
      </c>
      <c r="AA25">
        <v>1572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0.83</v>
      </c>
      <c r="AV25">
        <v>0</v>
      </c>
      <c r="AW25">
        <v>2</v>
      </c>
      <c r="AX25">
        <v>16152217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ROW(Source!A29)</f>
        <v>29</v>
      </c>
      <c r="B26">
        <v>16152218</v>
      </c>
      <c r="C26">
        <v>16152114</v>
      </c>
      <c r="D26">
        <v>13904993</v>
      </c>
      <c r="E26">
        <v>1</v>
      </c>
      <c r="F26">
        <v>1</v>
      </c>
      <c r="G26">
        <v>1</v>
      </c>
      <c r="H26">
        <v>3</v>
      </c>
      <c r="I26" t="s">
        <v>201</v>
      </c>
      <c r="J26" t="s">
        <v>202</v>
      </c>
      <c r="K26" t="s">
        <v>203</v>
      </c>
      <c r="L26">
        <v>1348</v>
      </c>
      <c r="N26">
        <v>1009</v>
      </c>
      <c r="O26" t="s">
        <v>181</v>
      </c>
      <c r="P26" t="s">
        <v>181</v>
      </c>
      <c r="Q26">
        <v>1000</v>
      </c>
      <c r="Y26">
        <v>0.00196</v>
      </c>
      <c r="AA26">
        <v>15255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0.00196</v>
      </c>
      <c r="AV26">
        <v>0</v>
      </c>
      <c r="AW26">
        <v>2</v>
      </c>
      <c r="AX26">
        <v>16152218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ROW(Source!A30)</f>
        <v>30</v>
      </c>
      <c r="B27">
        <v>16152232</v>
      </c>
      <c r="C27">
        <v>16152115</v>
      </c>
      <c r="D27">
        <v>121645</v>
      </c>
      <c r="E27">
        <v>1</v>
      </c>
      <c r="F27">
        <v>1</v>
      </c>
      <c r="G27">
        <v>1</v>
      </c>
      <c r="H27">
        <v>1</v>
      </c>
      <c r="I27" t="s">
        <v>204</v>
      </c>
      <c r="K27" t="s">
        <v>164</v>
      </c>
      <c r="L27">
        <v>1369</v>
      </c>
      <c r="N27">
        <v>1013</v>
      </c>
      <c r="O27" t="s">
        <v>165</v>
      </c>
      <c r="P27" t="s">
        <v>165</v>
      </c>
      <c r="Q27">
        <v>1</v>
      </c>
      <c r="Y27">
        <v>17.296</v>
      </c>
      <c r="AA27">
        <v>0</v>
      </c>
      <c r="AB27">
        <v>0</v>
      </c>
      <c r="AC27">
        <v>0</v>
      </c>
      <c r="AD27">
        <v>9.62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15.04</v>
      </c>
      <c r="AU27" t="s">
        <v>26</v>
      </c>
      <c r="AV27">
        <v>1</v>
      </c>
      <c r="AW27">
        <v>2</v>
      </c>
      <c r="AX27">
        <v>16152232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ROW(Source!A30)</f>
        <v>30</v>
      </c>
      <c r="B28">
        <v>16152233</v>
      </c>
      <c r="C28">
        <v>16152115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32</v>
      </c>
      <c r="K28" t="s">
        <v>166</v>
      </c>
      <c r="L28">
        <v>1369</v>
      </c>
      <c r="N28">
        <v>1013</v>
      </c>
      <c r="O28" t="s">
        <v>165</v>
      </c>
      <c r="P28" t="s">
        <v>165</v>
      </c>
      <c r="Q28">
        <v>1</v>
      </c>
      <c r="Y28">
        <v>0.15</v>
      </c>
      <c r="AA28">
        <v>0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0.15</v>
      </c>
      <c r="AV28">
        <v>2</v>
      </c>
      <c r="AW28">
        <v>2</v>
      </c>
      <c r="AX28">
        <v>16152233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ROW(Source!A30)</f>
        <v>30</v>
      </c>
      <c r="B29">
        <v>16152234</v>
      </c>
      <c r="C29">
        <v>16152115</v>
      </c>
      <c r="D29">
        <v>13953323</v>
      </c>
      <c r="E29">
        <v>1</v>
      </c>
      <c r="F29">
        <v>1</v>
      </c>
      <c r="G29">
        <v>1</v>
      </c>
      <c r="H29">
        <v>2</v>
      </c>
      <c r="I29" t="s">
        <v>167</v>
      </c>
      <c r="J29" t="s">
        <v>168</v>
      </c>
      <c r="K29" t="s">
        <v>169</v>
      </c>
      <c r="L29">
        <v>1480</v>
      </c>
      <c r="N29">
        <v>1013</v>
      </c>
      <c r="O29" t="s">
        <v>170</v>
      </c>
      <c r="P29" t="s">
        <v>171</v>
      </c>
      <c r="Q29">
        <v>1</v>
      </c>
      <c r="Y29">
        <v>0.15</v>
      </c>
      <c r="AA29">
        <v>0</v>
      </c>
      <c r="AB29">
        <v>111.99</v>
      </c>
      <c r="AC29">
        <v>13.5</v>
      </c>
      <c r="AD29">
        <v>0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0.15</v>
      </c>
      <c r="AV29">
        <v>0</v>
      </c>
      <c r="AW29">
        <v>2</v>
      </c>
      <c r="AX29">
        <v>16152234</v>
      </c>
      <c r="AY29">
        <v>2</v>
      </c>
      <c r="AZ29">
        <v>4096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ROW(Source!A30)</f>
        <v>30</v>
      </c>
      <c r="B30">
        <v>16152235</v>
      </c>
      <c r="C30">
        <v>16152115</v>
      </c>
      <c r="D30">
        <v>13955753</v>
      </c>
      <c r="E30">
        <v>1</v>
      </c>
      <c r="F30">
        <v>1</v>
      </c>
      <c r="G30">
        <v>1</v>
      </c>
      <c r="H30">
        <v>2</v>
      </c>
      <c r="I30" t="s">
        <v>205</v>
      </c>
      <c r="J30" t="s">
        <v>206</v>
      </c>
      <c r="K30" t="s">
        <v>207</v>
      </c>
      <c r="L30">
        <v>1480</v>
      </c>
      <c r="N30">
        <v>1013</v>
      </c>
      <c r="O30" t="s">
        <v>170</v>
      </c>
      <c r="P30" t="s">
        <v>171</v>
      </c>
      <c r="Q30">
        <v>1</v>
      </c>
      <c r="Y30">
        <v>0.14</v>
      </c>
      <c r="AA30">
        <v>0</v>
      </c>
      <c r="AB30">
        <v>0.95</v>
      </c>
      <c r="AC30">
        <v>0</v>
      </c>
      <c r="AD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0.14</v>
      </c>
      <c r="AV30">
        <v>0</v>
      </c>
      <c r="AW30">
        <v>2</v>
      </c>
      <c r="AX30">
        <v>16152235</v>
      </c>
      <c r="AY30">
        <v>2</v>
      </c>
      <c r="AZ30">
        <v>4096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ROW(Source!A30)</f>
        <v>30</v>
      </c>
      <c r="B31">
        <v>16152236</v>
      </c>
      <c r="C31">
        <v>16152115</v>
      </c>
      <c r="D31">
        <v>13956128</v>
      </c>
      <c r="E31">
        <v>1</v>
      </c>
      <c r="F31">
        <v>1</v>
      </c>
      <c r="G31">
        <v>1</v>
      </c>
      <c r="H31">
        <v>2</v>
      </c>
      <c r="I31" t="s">
        <v>175</v>
      </c>
      <c r="J31" t="s">
        <v>176</v>
      </c>
      <c r="K31" t="s">
        <v>177</v>
      </c>
      <c r="L31">
        <v>1480</v>
      </c>
      <c r="N31">
        <v>1013</v>
      </c>
      <c r="O31" t="s">
        <v>170</v>
      </c>
      <c r="P31" t="s">
        <v>171</v>
      </c>
      <c r="Q31">
        <v>1</v>
      </c>
      <c r="Y31">
        <v>0.21</v>
      </c>
      <c r="AA31">
        <v>0</v>
      </c>
      <c r="AB31">
        <v>87.17</v>
      </c>
      <c r="AC31">
        <v>0</v>
      </c>
      <c r="AD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0.21</v>
      </c>
      <c r="AV31">
        <v>0</v>
      </c>
      <c r="AW31">
        <v>2</v>
      </c>
      <c r="AX31">
        <v>16152236</v>
      </c>
      <c r="AY31">
        <v>2</v>
      </c>
      <c r="AZ31">
        <v>4096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ROW(Source!A30)</f>
        <v>30</v>
      </c>
      <c r="B32">
        <v>16152237</v>
      </c>
      <c r="C32">
        <v>16152115</v>
      </c>
      <c r="D32">
        <v>13898867</v>
      </c>
      <c r="E32">
        <v>1</v>
      </c>
      <c r="F32">
        <v>1</v>
      </c>
      <c r="G32">
        <v>1</v>
      </c>
      <c r="H32">
        <v>3</v>
      </c>
      <c r="I32" t="s">
        <v>208</v>
      </c>
      <c r="J32" t="s">
        <v>209</v>
      </c>
      <c r="K32" t="s">
        <v>210</v>
      </c>
      <c r="L32">
        <v>1348</v>
      </c>
      <c r="N32">
        <v>1009</v>
      </c>
      <c r="O32" t="s">
        <v>181</v>
      </c>
      <c r="P32" t="s">
        <v>181</v>
      </c>
      <c r="Q32">
        <v>1000</v>
      </c>
      <c r="Y32">
        <v>0.0007</v>
      </c>
      <c r="AA32">
        <v>8475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0.0007</v>
      </c>
      <c r="AV32">
        <v>0</v>
      </c>
      <c r="AW32">
        <v>2</v>
      </c>
      <c r="AX32">
        <v>16152237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ROW(Source!A30)</f>
        <v>30</v>
      </c>
      <c r="B33">
        <v>16152238</v>
      </c>
      <c r="C33">
        <v>16152115</v>
      </c>
      <c r="D33">
        <v>13897273</v>
      </c>
      <c r="E33">
        <v>1</v>
      </c>
      <c r="F33">
        <v>1</v>
      </c>
      <c r="G33">
        <v>1</v>
      </c>
      <c r="H33">
        <v>3</v>
      </c>
      <c r="I33" t="s">
        <v>211</v>
      </c>
      <c r="J33" t="s">
        <v>212</v>
      </c>
      <c r="K33" t="s">
        <v>213</v>
      </c>
      <c r="L33">
        <v>1348</v>
      </c>
      <c r="N33">
        <v>1009</v>
      </c>
      <c r="O33" t="s">
        <v>181</v>
      </c>
      <c r="P33" t="s">
        <v>181</v>
      </c>
      <c r="Q33">
        <v>1000</v>
      </c>
      <c r="Y33">
        <v>0.001</v>
      </c>
      <c r="AA33">
        <v>5989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0.001</v>
      </c>
      <c r="AV33">
        <v>0</v>
      </c>
      <c r="AW33">
        <v>2</v>
      </c>
      <c r="AX33">
        <v>16152238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ROW(Source!A30)</f>
        <v>30</v>
      </c>
      <c r="B34">
        <v>16152239</v>
      </c>
      <c r="C34">
        <v>16152115</v>
      </c>
      <c r="D34">
        <v>13899675</v>
      </c>
      <c r="E34">
        <v>1</v>
      </c>
      <c r="F34">
        <v>1</v>
      </c>
      <c r="G34">
        <v>1</v>
      </c>
      <c r="H34">
        <v>3</v>
      </c>
      <c r="I34" t="s">
        <v>214</v>
      </c>
      <c r="J34" t="s">
        <v>215</v>
      </c>
      <c r="K34" t="s">
        <v>216</v>
      </c>
      <c r="L34">
        <v>1339</v>
      </c>
      <c r="N34">
        <v>1007</v>
      </c>
      <c r="O34" t="s">
        <v>63</v>
      </c>
      <c r="P34" t="s">
        <v>63</v>
      </c>
      <c r="Q34">
        <v>1</v>
      </c>
      <c r="Y34">
        <v>1.02</v>
      </c>
      <c r="AA34">
        <v>1700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1.02</v>
      </c>
      <c r="AV34">
        <v>0</v>
      </c>
      <c r="AW34">
        <v>2</v>
      </c>
      <c r="AX34">
        <v>16152239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ROW(Source!A30)</f>
        <v>30</v>
      </c>
      <c r="B35">
        <v>16152240</v>
      </c>
      <c r="C35">
        <v>16152115</v>
      </c>
      <c r="D35">
        <v>13899977</v>
      </c>
      <c r="E35">
        <v>1</v>
      </c>
      <c r="F35">
        <v>1</v>
      </c>
      <c r="G35">
        <v>1</v>
      </c>
      <c r="H35">
        <v>3</v>
      </c>
      <c r="I35" t="s">
        <v>217</v>
      </c>
      <c r="J35" t="s">
        <v>218</v>
      </c>
      <c r="K35" t="s">
        <v>219</v>
      </c>
      <c r="L35">
        <v>1339</v>
      </c>
      <c r="N35">
        <v>1007</v>
      </c>
      <c r="O35" t="s">
        <v>63</v>
      </c>
      <c r="P35" t="s">
        <v>63</v>
      </c>
      <c r="Q35">
        <v>1</v>
      </c>
      <c r="Y35">
        <v>0.03</v>
      </c>
      <c r="AA35">
        <v>1056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0.03</v>
      </c>
      <c r="AV35">
        <v>0</v>
      </c>
      <c r="AW35">
        <v>2</v>
      </c>
      <c r="AX35">
        <v>16152240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ROW(Source!A30)</f>
        <v>30</v>
      </c>
      <c r="B36">
        <v>16152241</v>
      </c>
      <c r="C36">
        <v>16152115</v>
      </c>
      <c r="D36">
        <v>13904993</v>
      </c>
      <c r="E36">
        <v>1</v>
      </c>
      <c r="F36">
        <v>1</v>
      </c>
      <c r="G36">
        <v>1</v>
      </c>
      <c r="H36">
        <v>3</v>
      </c>
      <c r="I36" t="s">
        <v>201</v>
      </c>
      <c r="J36" t="s">
        <v>202</v>
      </c>
      <c r="K36" t="s">
        <v>203</v>
      </c>
      <c r="L36">
        <v>1348</v>
      </c>
      <c r="N36">
        <v>1009</v>
      </c>
      <c r="O36" t="s">
        <v>181</v>
      </c>
      <c r="P36" t="s">
        <v>181</v>
      </c>
      <c r="Q36">
        <v>1000</v>
      </c>
      <c r="Y36">
        <v>0.0015</v>
      </c>
      <c r="AA36">
        <v>15255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0.0015</v>
      </c>
      <c r="AV36">
        <v>0</v>
      </c>
      <c r="AW36">
        <v>2</v>
      </c>
      <c r="AX36">
        <v>16152241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ROW(Source!A31)</f>
        <v>31</v>
      </c>
      <c r="B37">
        <v>16152243</v>
      </c>
      <c r="C37">
        <v>16152116</v>
      </c>
      <c r="D37">
        <v>121621</v>
      </c>
      <c r="E37">
        <v>1</v>
      </c>
      <c r="F37">
        <v>1</v>
      </c>
      <c r="G37">
        <v>1</v>
      </c>
      <c r="H37">
        <v>1</v>
      </c>
      <c r="I37" t="s">
        <v>220</v>
      </c>
      <c r="K37" t="s">
        <v>164</v>
      </c>
      <c r="L37">
        <v>1369</v>
      </c>
      <c r="N37">
        <v>1013</v>
      </c>
      <c r="O37" t="s">
        <v>165</v>
      </c>
      <c r="P37" t="s">
        <v>165</v>
      </c>
      <c r="Q37">
        <v>1</v>
      </c>
      <c r="Y37">
        <v>35.7305</v>
      </c>
      <c r="AA37">
        <v>0</v>
      </c>
      <c r="AB37">
        <v>0</v>
      </c>
      <c r="AC37">
        <v>0</v>
      </c>
      <c r="AD37">
        <v>8.74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31.07</v>
      </c>
      <c r="AU37" t="s">
        <v>26</v>
      </c>
      <c r="AV37">
        <v>1</v>
      </c>
      <c r="AW37">
        <v>2</v>
      </c>
      <c r="AX37">
        <v>16152243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ROW(Source!A31)</f>
        <v>31</v>
      </c>
      <c r="B38">
        <v>16152244</v>
      </c>
      <c r="C38">
        <v>16152116</v>
      </c>
      <c r="D38">
        <v>121548</v>
      </c>
      <c r="E38">
        <v>1</v>
      </c>
      <c r="F38">
        <v>1</v>
      </c>
      <c r="G38">
        <v>1</v>
      </c>
      <c r="H38">
        <v>1</v>
      </c>
      <c r="I38" t="s">
        <v>32</v>
      </c>
      <c r="K38" t="s">
        <v>166</v>
      </c>
      <c r="L38">
        <v>1369</v>
      </c>
      <c r="N38">
        <v>1013</v>
      </c>
      <c r="O38" t="s">
        <v>165</v>
      </c>
      <c r="P38" t="s">
        <v>165</v>
      </c>
      <c r="Q38">
        <v>1</v>
      </c>
      <c r="Y38">
        <v>0.89</v>
      </c>
      <c r="AA38">
        <v>0</v>
      </c>
      <c r="AB38">
        <v>0</v>
      </c>
      <c r="AC38">
        <v>0</v>
      </c>
      <c r="AD38">
        <v>0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0.89</v>
      </c>
      <c r="AV38">
        <v>2</v>
      </c>
      <c r="AW38">
        <v>2</v>
      </c>
      <c r="AX38">
        <v>16152244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ROW(Source!A31)</f>
        <v>31</v>
      </c>
      <c r="B39">
        <v>16152245</v>
      </c>
      <c r="C39">
        <v>16152116</v>
      </c>
      <c r="D39">
        <v>13953323</v>
      </c>
      <c r="E39">
        <v>1</v>
      </c>
      <c r="F39">
        <v>1</v>
      </c>
      <c r="G39">
        <v>1</v>
      </c>
      <c r="H39">
        <v>2</v>
      </c>
      <c r="I39" t="s">
        <v>167</v>
      </c>
      <c r="J39" t="s">
        <v>168</v>
      </c>
      <c r="K39" t="s">
        <v>169</v>
      </c>
      <c r="L39">
        <v>1480</v>
      </c>
      <c r="N39">
        <v>1013</v>
      </c>
      <c r="O39" t="s">
        <v>170</v>
      </c>
      <c r="P39" t="s">
        <v>171</v>
      </c>
      <c r="Q39">
        <v>1</v>
      </c>
      <c r="Y39">
        <v>0.89</v>
      </c>
      <c r="AA39">
        <v>0</v>
      </c>
      <c r="AB39">
        <v>111.99</v>
      </c>
      <c r="AC39">
        <v>13.5</v>
      </c>
      <c r="AD39">
        <v>0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0.89</v>
      </c>
      <c r="AV39">
        <v>0</v>
      </c>
      <c r="AW39">
        <v>2</v>
      </c>
      <c r="AX39">
        <v>16152245</v>
      </c>
      <c r="AY39">
        <v>2</v>
      </c>
      <c r="AZ39">
        <v>4096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ROW(Source!A31)</f>
        <v>31</v>
      </c>
      <c r="B40">
        <v>16152246</v>
      </c>
      <c r="C40">
        <v>16152116</v>
      </c>
      <c r="D40">
        <v>13956128</v>
      </c>
      <c r="E40">
        <v>1</v>
      </c>
      <c r="F40">
        <v>1</v>
      </c>
      <c r="G40">
        <v>1</v>
      </c>
      <c r="H40">
        <v>2</v>
      </c>
      <c r="I40" t="s">
        <v>175</v>
      </c>
      <c r="J40" t="s">
        <v>176</v>
      </c>
      <c r="K40" t="s">
        <v>177</v>
      </c>
      <c r="L40">
        <v>1480</v>
      </c>
      <c r="N40">
        <v>1013</v>
      </c>
      <c r="O40" t="s">
        <v>170</v>
      </c>
      <c r="P40" t="s">
        <v>171</v>
      </c>
      <c r="Q40">
        <v>1</v>
      </c>
      <c r="Y40">
        <v>0.61</v>
      </c>
      <c r="AA40">
        <v>0</v>
      </c>
      <c r="AB40">
        <v>87.17</v>
      </c>
      <c r="AC40">
        <v>0</v>
      </c>
      <c r="AD40">
        <v>0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0.61</v>
      </c>
      <c r="AV40">
        <v>0</v>
      </c>
      <c r="AW40">
        <v>2</v>
      </c>
      <c r="AX40">
        <v>16152246</v>
      </c>
      <c r="AY40">
        <v>2</v>
      </c>
      <c r="AZ40">
        <v>4096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ROW(Source!A31)</f>
        <v>31</v>
      </c>
      <c r="B41">
        <v>16152247</v>
      </c>
      <c r="C41">
        <v>16152116</v>
      </c>
      <c r="D41">
        <v>13898861</v>
      </c>
      <c r="E41">
        <v>1</v>
      </c>
      <c r="F41">
        <v>1</v>
      </c>
      <c r="G41">
        <v>1</v>
      </c>
      <c r="H41">
        <v>3</v>
      </c>
      <c r="I41" t="s">
        <v>189</v>
      </c>
      <c r="J41" t="s">
        <v>190</v>
      </c>
      <c r="K41" t="s">
        <v>191</v>
      </c>
      <c r="L41">
        <v>1348</v>
      </c>
      <c r="N41">
        <v>1009</v>
      </c>
      <c r="O41" t="s">
        <v>181</v>
      </c>
      <c r="P41" t="s">
        <v>181</v>
      </c>
      <c r="Q41">
        <v>1000</v>
      </c>
      <c r="Y41">
        <v>0.014</v>
      </c>
      <c r="AA41">
        <v>11978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0.014</v>
      </c>
      <c r="AV41">
        <v>0</v>
      </c>
      <c r="AW41">
        <v>2</v>
      </c>
      <c r="AX41">
        <v>16152247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ROW(Source!A31)</f>
        <v>31</v>
      </c>
      <c r="B42">
        <v>16152248</v>
      </c>
      <c r="C42">
        <v>16152116</v>
      </c>
      <c r="D42">
        <v>13899969</v>
      </c>
      <c r="E42">
        <v>1</v>
      </c>
      <c r="F42">
        <v>1</v>
      </c>
      <c r="G42">
        <v>1</v>
      </c>
      <c r="H42">
        <v>3</v>
      </c>
      <c r="I42" t="s">
        <v>221</v>
      </c>
      <c r="J42" t="s">
        <v>222</v>
      </c>
      <c r="K42" t="s">
        <v>223</v>
      </c>
      <c r="L42">
        <v>1339</v>
      </c>
      <c r="N42">
        <v>1007</v>
      </c>
      <c r="O42" t="s">
        <v>63</v>
      </c>
      <c r="P42" t="s">
        <v>63</v>
      </c>
      <c r="Q42">
        <v>1</v>
      </c>
      <c r="Y42">
        <v>4.2</v>
      </c>
      <c r="AA42">
        <v>1155</v>
      </c>
      <c r="AB42">
        <v>0</v>
      </c>
      <c r="AC42">
        <v>0</v>
      </c>
      <c r="AD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4.2</v>
      </c>
      <c r="AV42">
        <v>0</v>
      </c>
      <c r="AW42">
        <v>2</v>
      </c>
      <c r="AX42">
        <v>16152248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ROW(Source!A31)</f>
        <v>31</v>
      </c>
      <c r="B43">
        <v>16152249</v>
      </c>
      <c r="C43">
        <v>16152116</v>
      </c>
      <c r="D43">
        <v>13904993</v>
      </c>
      <c r="E43">
        <v>1</v>
      </c>
      <c r="F43">
        <v>1</v>
      </c>
      <c r="G43">
        <v>1</v>
      </c>
      <c r="H43">
        <v>3</v>
      </c>
      <c r="I43" t="s">
        <v>201</v>
      </c>
      <c r="J43" t="s">
        <v>202</v>
      </c>
      <c r="K43" t="s">
        <v>203</v>
      </c>
      <c r="L43">
        <v>1348</v>
      </c>
      <c r="N43">
        <v>1009</v>
      </c>
      <c r="O43" t="s">
        <v>181</v>
      </c>
      <c r="P43" t="s">
        <v>181</v>
      </c>
      <c r="Q43">
        <v>1000</v>
      </c>
      <c r="Y43">
        <v>0.074</v>
      </c>
      <c r="AA43">
        <v>15255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0.074</v>
      </c>
      <c r="AV43">
        <v>0</v>
      </c>
      <c r="AW43">
        <v>2</v>
      </c>
      <c r="AX43">
        <v>16152249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ROW(Source!A32)</f>
        <v>32</v>
      </c>
      <c r="B44">
        <v>16152258</v>
      </c>
      <c r="C44">
        <v>16152117</v>
      </c>
      <c r="D44">
        <v>121621</v>
      </c>
      <c r="E44">
        <v>1</v>
      </c>
      <c r="F44">
        <v>1</v>
      </c>
      <c r="G44">
        <v>1</v>
      </c>
      <c r="H44">
        <v>1</v>
      </c>
      <c r="I44" t="s">
        <v>220</v>
      </c>
      <c r="K44" t="s">
        <v>164</v>
      </c>
      <c r="L44">
        <v>1369</v>
      </c>
      <c r="N44">
        <v>1013</v>
      </c>
      <c r="O44" t="s">
        <v>165</v>
      </c>
      <c r="P44" t="s">
        <v>165</v>
      </c>
      <c r="Q44">
        <v>1</v>
      </c>
      <c r="Y44">
        <v>5.048499999999999</v>
      </c>
      <c r="AA44">
        <v>0</v>
      </c>
      <c r="AB44">
        <v>0</v>
      </c>
      <c r="AC44">
        <v>0</v>
      </c>
      <c r="AD44">
        <v>8.74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4.39</v>
      </c>
      <c r="AU44" t="s">
        <v>26</v>
      </c>
      <c r="AV44">
        <v>1</v>
      </c>
      <c r="AW44">
        <v>2</v>
      </c>
      <c r="AX44">
        <v>16152258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ROW(Source!A32)</f>
        <v>32</v>
      </c>
      <c r="B45">
        <v>16152259</v>
      </c>
      <c r="C45">
        <v>16152117</v>
      </c>
      <c r="D45">
        <v>121548</v>
      </c>
      <c r="E45">
        <v>1</v>
      </c>
      <c r="F45">
        <v>1</v>
      </c>
      <c r="G45">
        <v>1</v>
      </c>
      <c r="H45">
        <v>1</v>
      </c>
      <c r="I45" t="s">
        <v>32</v>
      </c>
      <c r="K45" t="s">
        <v>166</v>
      </c>
      <c r="L45">
        <v>1369</v>
      </c>
      <c r="N45">
        <v>1013</v>
      </c>
      <c r="O45" t="s">
        <v>165</v>
      </c>
      <c r="P45" t="s">
        <v>165</v>
      </c>
      <c r="Q45">
        <v>1</v>
      </c>
      <c r="Y45">
        <v>0.02</v>
      </c>
      <c r="AA45">
        <v>0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0.02</v>
      </c>
      <c r="AV45">
        <v>2</v>
      </c>
      <c r="AW45">
        <v>2</v>
      </c>
      <c r="AX45">
        <v>16152259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ROW(Source!A32)</f>
        <v>32</v>
      </c>
      <c r="B46">
        <v>16152260</v>
      </c>
      <c r="C46">
        <v>16152117</v>
      </c>
      <c r="D46">
        <v>13953323</v>
      </c>
      <c r="E46">
        <v>1</v>
      </c>
      <c r="F46">
        <v>1</v>
      </c>
      <c r="G46">
        <v>1</v>
      </c>
      <c r="H46">
        <v>2</v>
      </c>
      <c r="I46" t="s">
        <v>167</v>
      </c>
      <c r="J46" t="s">
        <v>168</v>
      </c>
      <c r="K46" t="s">
        <v>169</v>
      </c>
      <c r="L46">
        <v>1480</v>
      </c>
      <c r="N46">
        <v>1013</v>
      </c>
      <c r="O46" t="s">
        <v>170</v>
      </c>
      <c r="P46" t="s">
        <v>171</v>
      </c>
      <c r="Q46">
        <v>1</v>
      </c>
      <c r="Y46">
        <v>0.02</v>
      </c>
      <c r="AA46">
        <v>0</v>
      </c>
      <c r="AB46">
        <v>111.99</v>
      </c>
      <c r="AC46">
        <v>13.5</v>
      </c>
      <c r="AD46">
        <v>0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0.02</v>
      </c>
      <c r="AV46">
        <v>0</v>
      </c>
      <c r="AW46">
        <v>2</v>
      </c>
      <c r="AX46">
        <v>16152260</v>
      </c>
      <c r="AY46">
        <v>2</v>
      </c>
      <c r="AZ46">
        <v>4096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ROW(Source!A32)</f>
        <v>32</v>
      </c>
      <c r="B47">
        <v>16152261</v>
      </c>
      <c r="C47">
        <v>16152117</v>
      </c>
      <c r="D47">
        <v>13956128</v>
      </c>
      <c r="E47">
        <v>1</v>
      </c>
      <c r="F47">
        <v>1</v>
      </c>
      <c r="G47">
        <v>1</v>
      </c>
      <c r="H47">
        <v>2</v>
      </c>
      <c r="I47" t="s">
        <v>175</v>
      </c>
      <c r="J47" t="s">
        <v>176</v>
      </c>
      <c r="K47" t="s">
        <v>177</v>
      </c>
      <c r="L47">
        <v>1480</v>
      </c>
      <c r="N47">
        <v>1013</v>
      </c>
      <c r="O47" t="s">
        <v>170</v>
      </c>
      <c r="P47" t="s">
        <v>171</v>
      </c>
      <c r="Q47">
        <v>1</v>
      </c>
      <c r="Y47">
        <v>0.04</v>
      </c>
      <c r="AA47">
        <v>0</v>
      </c>
      <c r="AB47">
        <v>87.17</v>
      </c>
      <c r="AC47">
        <v>0</v>
      </c>
      <c r="AD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0.04</v>
      </c>
      <c r="AV47">
        <v>0</v>
      </c>
      <c r="AW47">
        <v>2</v>
      </c>
      <c r="AX47">
        <v>16152261</v>
      </c>
      <c r="AY47">
        <v>2</v>
      </c>
      <c r="AZ47">
        <v>4096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ROW(Source!A32)</f>
        <v>32</v>
      </c>
      <c r="B48">
        <v>16152262</v>
      </c>
      <c r="C48">
        <v>16152117</v>
      </c>
      <c r="D48">
        <v>13893736</v>
      </c>
      <c r="E48">
        <v>1</v>
      </c>
      <c r="F48">
        <v>1</v>
      </c>
      <c r="G48">
        <v>1</v>
      </c>
      <c r="H48">
        <v>3</v>
      </c>
      <c r="I48" t="s">
        <v>224</v>
      </c>
      <c r="J48" t="s">
        <v>225</v>
      </c>
      <c r="K48" t="s">
        <v>226</v>
      </c>
      <c r="L48">
        <v>1348</v>
      </c>
      <c r="N48">
        <v>1009</v>
      </c>
      <c r="O48" t="s">
        <v>181</v>
      </c>
      <c r="P48" t="s">
        <v>181</v>
      </c>
      <c r="Q48">
        <v>1000</v>
      </c>
      <c r="Y48">
        <v>0.009</v>
      </c>
      <c r="AA48">
        <v>19100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0.009</v>
      </c>
      <c r="AV48">
        <v>0</v>
      </c>
      <c r="AW48">
        <v>2</v>
      </c>
      <c r="AX48">
        <v>16152262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ROW(Source!A32)</f>
        <v>32</v>
      </c>
      <c r="B49">
        <v>16152263</v>
      </c>
      <c r="C49">
        <v>16152117</v>
      </c>
      <c r="D49">
        <v>13929764</v>
      </c>
      <c r="E49">
        <v>1</v>
      </c>
      <c r="F49">
        <v>1</v>
      </c>
      <c r="G49">
        <v>1</v>
      </c>
      <c r="H49">
        <v>3</v>
      </c>
      <c r="I49" t="s">
        <v>227</v>
      </c>
      <c r="J49" t="s">
        <v>228</v>
      </c>
      <c r="K49" t="s">
        <v>229</v>
      </c>
      <c r="L49">
        <v>1339</v>
      </c>
      <c r="N49">
        <v>1007</v>
      </c>
      <c r="O49" t="s">
        <v>63</v>
      </c>
      <c r="P49" t="s">
        <v>63</v>
      </c>
      <c r="Q49">
        <v>1</v>
      </c>
      <c r="Y49">
        <v>0.16</v>
      </c>
      <c r="AA49">
        <v>2.44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0.16</v>
      </c>
      <c r="AV49">
        <v>0</v>
      </c>
      <c r="AW49">
        <v>2</v>
      </c>
      <c r="AX49">
        <v>16152263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ROW(Source!A33)</f>
        <v>33</v>
      </c>
      <c r="B50">
        <v>16152264</v>
      </c>
      <c r="C50">
        <v>16152118</v>
      </c>
      <c r="D50">
        <v>121642</v>
      </c>
      <c r="E50">
        <v>1</v>
      </c>
      <c r="F50">
        <v>1</v>
      </c>
      <c r="G50">
        <v>1</v>
      </c>
      <c r="H50">
        <v>1</v>
      </c>
      <c r="I50" t="s">
        <v>230</v>
      </c>
      <c r="K50" t="s">
        <v>164</v>
      </c>
      <c r="L50">
        <v>1369</v>
      </c>
      <c r="N50">
        <v>1013</v>
      </c>
      <c r="O50" t="s">
        <v>165</v>
      </c>
      <c r="P50" t="s">
        <v>165</v>
      </c>
      <c r="Q50">
        <v>1</v>
      </c>
      <c r="Y50">
        <v>52.370999999999995</v>
      </c>
      <c r="AA50">
        <v>0</v>
      </c>
      <c r="AB50">
        <v>0</v>
      </c>
      <c r="AC50">
        <v>0</v>
      </c>
      <c r="AD50">
        <v>9.51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45.54</v>
      </c>
      <c r="AU50" t="s">
        <v>26</v>
      </c>
      <c r="AV50">
        <v>1</v>
      </c>
      <c r="AW50">
        <v>2</v>
      </c>
      <c r="AX50">
        <v>16152264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ROW(Source!A33)</f>
        <v>33</v>
      </c>
      <c r="B51">
        <v>16152265</v>
      </c>
      <c r="C51">
        <v>16152118</v>
      </c>
      <c r="D51">
        <v>121548</v>
      </c>
      <c r="E51">
        <v>1</v>
      </c>
      <c r="F51">
        <v>1</v>
      </c>
      <c r="G51">
        <v>1</v>
      </c>
      <c r="H51">
        <v>1</v>
      </c>
      <c r="I51" t="s">
        <v>32</v>
      </c>
      <c r="K51" t="s">
        <v>166</v>
      </c>
      <c r="L51">
        <v>1369</v>
      </c>
      <c r="N51">
        <v>1013</v>
      </c>
      <c r="O51" t="s">
        <v>165</v>
      </c>
      <c r="P51" t="s">
        <v>165</v>
      </c>
      <c r="Q51">
        <v>1</v>
      </c>
      <c r="Y51">
        <v>0.55</v>
      </c>
      <c r="AA51">
        <v>0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0.55</v>
      </c>
      <c r="AV51">
        <v>2</v>
      </c>
      <c r="AW51">
        <v>2</v>
      </c>
      <c r="AX51">
        <v>16152265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ROW(Source!A33)</f>
        <v>33</v>
      </c>
      <c r="B52">
        <v>16152266</v>
      </c>
      <c r="C52">
        <v>16152118</v>
      </c>
      <c r="D52">
        <v>13953159</v>
      </c>
      <c r="E52">
        <v>1</v>
      </c>
      <c r="F52">
        <v>1</v>
      </c>
      <c r="G52">
        <v>1</v>
      </c>
      <c r="H52">
        <v>2</v>
      </c>
      <c r="I52" t="s">
        <v>231</v>
      </c>
      <c r="J52" t="s">
        <v>232</v>
      </c>
      <c r="K52" t="s">
        <v>233</v>
      </c>
      <c r="L52">
        <v>1480</v>
      </c>
      <c r="N52">
        <v>1013</v>
      </c>
      <c r="O52" t="s">
        <v>170</v>
      </c>
      <c r="P52" t="s">
        <v>171</v>
      </c>
      <c r="Q52">
        <v>1</v>
      </c>
      <c r="Y52">
        <v>0.35</v>
      </c>
      <c r="AA52">
        <v>0</v>
      </c>
      <c r="AB52">
        <v>86.4</v>
      </c>
      <c r="AC52">
        <v>13.5</v>
      </c>
      <c r="AD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0.35</v>
      </c>
      <c r="AV52">
        <v>0</v>
      </c>
      <c r="AW52">
        <v>2</v>
      </c>
      <c r="AX52">
        <v>16152266</v>
      </c>
      <c r="AY52">
        <v>2</v>
      </c>
      <c r="AZ52">
        <v>4096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ROW(Source!A33)</f>
        <v>33</v>
      </c>
      <c r="B53">
        <v>16152267</v>
      </c>
      <c r="C53">
        <v>16152118</v>
      </c>
      <c r="D53">
        <v>13953323</v>
      </c>
      <c r="E53">
        <v>1</v>
      </c>
      <c r="F53">
        <v>1</v>
      </c>
      <c r="G53">
        <v>1</v>
      </c>
      <c r="H53">
        <v>2</v>
      </c>
      <c r="I53" t="s">
        <v>167</v>
      </c>
      <c r="J53" t="s">
        <v>168</v>
      </c>
      <c r="K53" t="s">
        <v>169</v>
      </c>
      <c r="L53">
        <v>1480</v>
      </c>
      <c r="N53">
        <v>1013</v>
      </c>
      <c r="O53" t="s">
        <v>170</v>
      </c>
      <c r="P53" t="s">
        <v>171</v>
      </c>
      <c r="Q53">
        <v>1</v>
      </c>
      <c r="Y53">
        <v>0.2</v>
      </c>
      <c r="AA53">
        <v>0</v>
      </c>
      <c r="AB53">
        <v>111.99</v>
      </c>
      <c r="AC53">
        <v>13.5</v>
      </c>
      <c r="AD53">
        <v>0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0.2</v>
      </c>
      <c r="AV53">
        <v>0</v>
      </c>
      <c r="AW53">
        <v>2</v>
      </c>
      <c r="AX53">
        <v>16152267</v>
      </c>
      <c r="AY53">
        <v>2</v>
      </c>
      <c r="AZ53">
        <v>4096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ROW(Source!A33)</f>
        <v>33</v>
      </c>
      <c r="B54">
        <v>16152268</v>
      </c>
      <c r="C54">
        <v>16152118</v>
      </c>
      <c r="D54">
        <v>13954404</v>
      </c>
      <c r="E54">
        <v>1</v>
      </c>
      <c r="F54">
        <v>1</v>
      </c>
      <c r="G54">
        <v>1</v>
      </c>
      <c r="H54">
        <v>2</v>
      </c>
      <c r="I54" t="s">
        <v>234</v>
      </c>
      <c r="J54" t="s">
        <v>235</v>
      </c>
      <c r="K54" t="s">
        <v>236</v>
      </c>
      <c r="L54">
        <v>1480</v>
      </c>
      <c r="N54">
        <v>1013</v>
      </c>
      <c r="O54" t="s">
        <v>170</v>
      </c>
      <c r="P54" t="s">
        <v>171</v>
      </c>
      <c r="Q54">
        <v>1</v>
      </c>
      <c r="Y54">
        <v>1.84</v>
      </c>
      <c r="AA54">
        <v>0</v>
      </c>
      <c r="AB54">
        <v>30</v>
      </c>
      <c r="AC54">
        <v>0</v>
      </c>
      <c r="AD54">
        <v>0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1.84</v>
      </c>
      <c r="AV54">
        <v>0</v>
      </c>
      <c r="AW54">
        <v>2</v>
      </c>
      <c r="AX54">
        <v>16152268</v>
      </c>
      <c r="AY54">
        <v>2</v>
      </c>
      <c r="AZ54">
        <v>4096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ROW(Source!A33)</f>
        <v>33</v>
      </c>
      <c r="B55">
        <v>16152269</v>
      </c>
      <c r="C55">
        <v>16152118</v>
      </c>
      <c r="D55">
        <v>13956128</v>
      </c>
      <c r="E55">
        <v>1</v>
      </c>
      <c r="F55">
        <v>1</v>
      </c>
      <c r="G55">
        <v>1</v>
      </c>
      <c r="H55">
        <v>2</v>
      </c>
      <c r="I55" t="s">
        <v>175</v>
      </c>
      <c r="J55" t="s">
        <v>176</v>
      </c>
      <c r="K55" t="s">
        <v>177</v>
      </c>
      <c r="L55">
        <v>1480</v>
      </c>
      <c r="N55">
        <v>1013</v>
      </c>
      <c r="O55" t="s">
        <v>170</v>
      </c>
      <c r="P55" t="s">
        <v>171</v>
      </c>
      <c r="Q55">
        <v>1</v>
      </c>
      <c r="Y55">
        <v>0.28</v>
      </c>
      <c r="AA55">
        <v>0</v>
      </c>
      <c r="AB55">
        <v>87.17</v>
      </c>
      <c r="AC55">
        <v>0</v>
      </c>
      <c r="AD55">
        <v>0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0.28</v>
      </c>
      <c r="AV55">
        <v>0</v>
      </c>
      <c r="AW55">
        <v>2</v>
      </c>
      <c r="AX55">
        <v>16152269</v>
      </c>
      <c r="AY55">
        <v>2</v>
      </c>
      <c r="AZ55">
        <v>4096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ROW(Source!A33)</f>
        <v>33</v>
      </c>
      <c r="B56">
        <v>16152270</v>
      </c>
      <c r="C56">
        <v>16152118</v>
      </c>
      <c r="D56">
        <v>13894153</v>
      </c>
      <c r="E56">
        <v>1</v>
      </c>
      <c r="F56">
        <v>1</v>
      </c>
      <c r="G56">
        <v>1</v>
      </c>
      <c r="H56">
        <v>3</v>
      </c>
      <c r="I56" t="s">
        <v>237</v>
      </c>
      <c r="J56" t="s">
        <v>238</v>
      </c>
      <c r="K56" t="s">
        <v>239</v>
      </c>
      <c r="L56">
        <v>1348</v>
      </c>
      <c r="N56">
        <v>1009</v>
      </c>
      <c r="O56" t="s">
        <v>181</v>
      </c>
      <c r="P56" t="s">
        <v>181</v>
      </c>
      <c r="Q56">
        <v>1000</v>
      </c>
      <c r="Y56">
        <v>0.025</v>
      </c>
      <c r="AA56">
        <v>1530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0.025</v>
      </c>
      <c r="AV56">
        <v>0</v>
      </c>
      <c r="AW56">
        <v>2</v>
      </c>
      <c r="AX56">
        <v>16152270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ROW(Source!A33)</f>
        <v>33</v>
      </c>
      <c r="B57">
        <v>16152271</v>
      </c>
      <c r="C57">
        <v>16152118</v>
      </c>
      <c r="D57">
        <v>13893588</v>
      </c>
      <c r="E57">
        <v>1</v>
      </c>
      <c r="F57">
        <v>1</v>
      </c>
      <c r="G57">
        <v>1</v>
      </c>
      <c r="H57">
        <v>3</v>
      </c>
      <c r="I57" t="s">
        <v>240</v>
      </c>
      <c r="J57" t="s">
        <v>241</v>
      </c>
      <c r="K57" t="s">
        <v>242</v>
      </c>
      <c r="L57">
        <v>1348</v>
      </c>
      <c r="N57">
        <v>1009</v>
      </c>
      <c r="O57" t="s">
        <v>181</v>
      </c>
      <c r="P57" t="s">
        <v>181</v>
      </c>
      <c r="Q57">
        <v>1000</v>
      </c>
      <c r="Y57">
        <v>0.058</v>
      </c>
      <c r="AA57">
        <v>2606.9</v>
      </c>
      <c r="AB57">
        <v>0</v>
      </c>
      <c r="AC57">
        <v>0</v>
      </c>
      <c r="AD57">
        <v>0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0.058</v>
      </c>
      <c r="AV57">
        <v>0</v>
      </c>
      <c r="AW57">
        <v>2</v>
      </c>
      <c r="AX57">
        <v>16152271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ROW(Source!A33)</f>
        <v>33</v>
      </c>
      <c r="B58">
        <v>16152272</v>
      </c>
      <c r="C58">
        <v>16152118</v>
      </c>
      <c r="D58">
        <v>13894166</v>
      </c>
      <c r="E58">
        <v>1</v>
      </c>
      <c r="F58">
        <v>1</v>
      </c>
      <c r="G58">
        <v>1</v>
      </c>
      <c r="H58">
        <v>3</v>
      </c>
      <c r="I58" t="s">
        <v>243</v>
      </c>
      <c r="J58" t="s">
        <v>244</v>
      </c>
      <c r="K58" t="s">
        <v>245</v>
      </c>
      <c r="L58">
        <v>1348</v>
      </c>
      <c r="N58">
        <v>1009</v>
      </c>
      <c r="O58" t="s">
        <v>181</v>
      </c>
      <c r="P58" t="s">
        <v>181</v>
      </c>
      <c r="Q58">
        <v>1000</v>
      </c>
      <c r="Y58">
        <v>0.201</v>
      </c>
      <c r="AA58">
        <v>3390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0.201</v>
      </c>
      <c r="AV58">
        <v>0</v>
      </c>
      <c r="AW58">
        <v>2</v>
      </c>
      <c r="AX58">
        <v>16152272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ROW(Source!A33)</f>
        <v>33</v>
      </c>
      <c r="B59">
        <v>16152273</v>
      </c>
      <c r="C59">
        <v>16152118</v>
      </c>
      <c r="D59">
        <v>13902293</v>
      </c>
      <c r="E59">
        <v>1</v>
      </c>
      <c r="F59">
        <v>1</v>
      </c>
      <c r="G59">
        <v>1</v>
      </c>
      <c r="H59">
        <v>3</v>
      </c>
      <c r="I59" t="s">
        <v>61</v>
      </c>
      <c r="J59" t="s">
        <v>64</v>
      </c>
      <c r="K59" t="s">
        <v>246</v>
      </c>
      <c r="L59">
        <v>1339</v>
      </c>
      <c r="N59">
        <v>1007</v>
      </c>
      <c r="O59" t="s">
        <v>63</v>
      </c>
      <c r="P59" t="s">
        <v>63</v>
      </c>
      <c r="Q59">
        <v>1</v>
      </c>
      <c r="Y59">
        <v>6.18</v>
      </c>
      <c r="AA59">
        <v>530</v>
      </c>
      <c r="AB59">
        <v>0</v>
      </c>
      <c r="AC59">
        <v>0</v>
      </c>
      <c r="AD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6.18</v>
      </c>
      <c r="AV59">
        <v>0</v>
      </c>
      <c r="AW59">
        <v>2</v>
      </c>
      <c r="AX59">
        <v>16152273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ROW(Source!A83)</f>
        <v>83</v>
      </c>
      <c r="B60">
        <v>16152376</v>
      </c>
      <c r="C60">
        <v>16152333</v>
      </c>
      <c r="D60">
        <v>121639</v>
      </c>
      <c r="E60">
        <v>1</v>
      </c>
      <c r="F60">
        <v>1</v>
      </c>
      <c r="G60">
        <v>1</v>
      </c>
      <c r="H60">
        <v>1</v>
      </c>
      <c r="I60" t="s">
        <v>247</v>
      </c>
      <c r="K60" t="s">
        <v>164</v>
      </c>
      <c r="L60">
        <v>1369</v>
      </c>
      <c r="N60">
        <v>1013</v>
      </c>
      <c r="O60" t="s">
        <v>165</v>
      </c>
      <c r="P60" t="s">
        <v>165</v>
      </c>
      <c r="Q60">
        <v>1</v>
      </c>
      <c r="Y60">
        <v>17.336000000000002</v>
      </c>
      <c r="AA60">
        <v>0</v>
      </c>
      <c r="AB60">
        <v>0</v>
      </c>
      <c r="AC60">
        <v>0</v>
      </c>
      <c r="AD60">
        <v>9.4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21.67</v>
      </c>
      <c r="AU60" t="s">
        <v>143</v>
      </c>
      <c r="AV60">
        <v>1</v>
      </c>
      <c r="AW60">
        <v>2</v>
      </c>
      <c r="AX60">
        <v>16152376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ROW(Source!A83)</f>
        <v>83</v>
      </c>
      <c r="B61">
        <v>16152377</v>
      </c>
      <c r="C61">
        <v>16152333</v>
      </c>
      <c r="D61">
        <v>121548</v>
      </c>
      <c r="E61">
        <v>1</v>
      </c>
      <c r="F61">
        <v>1</v>
      </c>
      <c r="G61">
        <v>1</v>
      </c>
      <c r="H61">
        <v>1</v>
      </c>
      <c r="I61" t="s">
        <v>32</v>
      </c>
      <c r="K61" t="s">
        <v>166</v>
      </c>
      <c r="L61">
        <v>1369</v>
      </c>
      <c r="N61">
        <v>1013</v>
      </c>
      <c r="O61" t="s">
        <v>165</v>
      </c>
      <c r="P61" t="s">
        <v>165</v>
      </c>
      <c r="Q61">
        <v>1</v>
      </c>
      <c r="Y61">
        <v>0.64</v>
      </c>
      <c r="AA61">
        <v>0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0.8</v>
      </c>
      <c r="AU61" t="s">
        <v>143</v>
      </c>
      <c r="AV61">
        <v>2</v>
      </c>
      <c r="AW61">
        <v>2</v>
      </c>
      <c r="AX61">
        <v>16152377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ROW(Source!A83)</f>
        <v>83</v>
      </c>
      <c r="B62">
        <v>16152378</v>
      </c>
      <c r="C62">
        <v>16152333</v>
      </c>
      <c r="D62">
        <v>13953323</v>
      </c>
      <c r="E62">
        <v>1</v>
      </c>
      <c r="F62">
        <v>1</v>
      </c>
      <c r="G62">
        <v>1</v>
      </c>
      <c r="H62">
        <v>2</v>
      </c>
      <c r="I62" t="s">
        <v>167</v>
      </c>
      <c r="J62" t="s">
        <v>168</v>
      </c>
      <c r="K62" t="s">
        <v>169</v>
      </c>
      <c r="L62">
        <v>1480</v>
      </c>
      <c r="N62">
        <v>1013</v>
      </c>
      <c r="O62" t="s">
        <v>170</v>
      </c>
      <c r="P62" t="s">
        <v>171</v>
      </c>
      <c r="Q62">
        <v>1</v>
      </c>
      <c r="Y62">
        <v>0.192</v>
      </c>
      <c r="AA62">
        <v>0</v>
      </c>
      <c r="AB62">
        <v>111.99</v>
      </c>
      <c r="AC62">
        <v>13.5</v>
      </c>
      <c r="AD62">
        <v>0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0.24</v>
      </c>
      <c r="AU62" t="s">
        <v>143</v>
      </c>
      <c r="AV62">
        <v>0</v>
      </c>
      <c r="AW62">
        <v>2</v>
      </c>
      <c r="AX62">
        <v>16152378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>
        <f>ROW(Source!A83)</f>
        <v>83</v>
      </c>
      <c r="B63">
        <v>16152379</v>
      </c>
      <c r="C63">
        <v>16152333</v>
      </c>
      <c r="D63">
        <v>13953364</v>
      </c>
      <c r="E63">
        <v>1</v>
      </c>
      <c r="F63">
        <v>1</v>
      </c>
      <c r="G63">
        <v>1</v>
      </c>
      <c r="H63">
        <v>2</v>
      </c>
      <c r="I63" t="s">
        <v>248</v>
      </c>
      <c r="J63" t="s">
        <v>249</v>
      </c>
      <c r="K63" t="s">
        <v>250</v>
      </c>
      <c r="L63">
        <v>1480</v>
      </c>
      <c r="N63">
        <v>1013</v>
      </c>
      <c r="O63" t="s">
        <v>170</v>
      </c>
      <c r="P63" t="s">
        <v>171</v>
      </c>
      <c r="Q63">
        <v>1</v>
      </c>
      <c r="Y63">
        <v>0.44800000000000006</v>
      </c>
      <c r="AA63">
        <v>0</v>
      </c>
      <c r="AB63">
        <v>96.89</v>
      </c>
      <c r="AC63">
        <v>13.5</v>
      </c>
      <c r="AD63">
        <v>0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0.56</v>
      </c>
      <c r="AU63" t="s">
        <v>143</v>
      </c>
      <c r="AV63">
        <v>0</v>
      </c>
      <c r="AW63">
        <v>2</v>
      </c>
      <c r="AX63">
        <v>16152379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ROW(Source!A83)</f>
        <v>83</v>
      </c>
      <c r="B64">
        <v>16152380</v>
      </c>
      <c r="C64">
        <v>16152333</v>
      </c>
      <c r="D64">
        <v>13953665</v>
      </c>
      <c r="E64">
        <v>1</v>
      </c>
      <c r="F64">
        <v>1</v>
      </c>
      <c r="G64">
        <v>1</v>
      </c>
      <c r="H64">
        <v>2</v>
      </c>
      <c r="I64" t="s">
        <v>251</v>
      </c>
      <c r="J64" t="s">
        <v>252</v>
      </c>
      <c r="K64" t="s">
        <v>253</v>
      </c>
      <c r="L64">
        <v>1480</v>
      </c>
      <c r="N64">
        <v>1013</v>
      </c>
      <c r="O64" t="s">
        <v>170</v>
      </c>
      <c r="P64" t="s">
        <v>171</v>
      </c>
      <c r="Q64">
        <v>1</v>
      </c>
      <c r="Y64">
        <v>3.44</v>
      </c>
      <c r="AA64">
        <v>0</v>
      </c>
      <c r="AB64">
        <v>8.1</v>
      </c>
      <c r="AC64">
        <v>0</v>
      </c>
      <c r="AD64">
        <v>0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4.3</v>
      </c>
      <c r="AU64" t="s">
        <v>143</v>
      </c>
      <c r="AV64">
        <v>0</v>
      </c>
      <c r="AW64">
        <v>2</v>
      </c>
      <c r="AX64">
        <v>16152380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ROW(Source!A83)</f>
        <v>83</v>
      </c>
      <c r="B65">
        <v>16152381</v>
      </c>
      <c r="C65">
        <v>16152333</v>
      </c>
      <c r="D65">
        <v>13956128</v>
      </c>
      <c r="E65">
        <v>1</v>
      </c>
      <c r="F65">
        <v>1</v>
      </c>
      <c r="G65">
        <v>1</v>
      </c>
      <c r="H65">
        <v>2</v>
      </c>
      <c r="I65" t="s">
        <v>175</v>
      </c>
      <c r="J65" t="s">
        <v>176</v>
      </c>
      <c r="K65" t="s">
        <v>177</v>
      </c>
      <c r="L65">
        <v>1480</v>
      </c>
      <c r="N65">
        <v>1013</v>
      </c>
      <c r="O65" t="s">
        <v>170</v>
      </c>
      <c r="P65" t="s">
        <v>171</v>
      </c>
      <c r="Q65">
        <v>1</v>
      </c>
      <c r="Y65">
        <v>0.288</v>
      </c>
      <c r="AA65">
        <v>0</v>
      </c>
      <c r="AB65">
        <v>87.17</v>
      </c>
      <c r="AC65">
        <v>0</v>
      </c>
      <c r="AD65">
        <v>0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0.36</v>
      </c>
      <c r="AU65" t="s">
        <v>143</v>
      </c>
      <c r="AV65">
        <v>0</v>
      </c>
      <c r="AW65">
        <v>2</v>
      </c>
      <c r="AX65">
        <v>16152381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ROW(Source!A83)</f>
        <v>83</v>
      </c>
      <c r="B66">
        <v>16152382</v>
      </c>
      <c r="C66">
        <v>16152333</v>
      </c>
      <c r="D66">
        <v>13898588</v>
      </c>
      <c r="E66">
        <v>1</v>
      </c>
      <c r="F66">
        <v>1</v>
      </c>
      <c r="G66">
        <v>1</v>
      </c>
      <c r="H66">
        <v>3</v>
      </c>
      <c r="I66" t="s">
        <v>254</v>
      </c>
      <c r="J66" t="s">
        <v>255</v>
      </c>
      <c r="K66" t="s">
        <v>256</v>
      </c>
      <c r="L66">
        <v>1348</v>
      </c>
      <c r="N66">
        <v>1009</v>
      </c>
      <c r="O66" t="s">
        <v>181</v>
      </c>
      <c r="P66" t="s">
        <v>181</v>
      </c>
      <c r="Q66">
        <v>1000</v>
      </c>
      <c r="Y66">
        <v>0</v>
      </c>
      <c r="AA66">
        <v>9424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0.013</v>
      </c>
      <c r="AU66" t="s">
        <v>142</v>
      </c>
      <c r="AV66">
        <v>0</v>
      </c>
      <c r="AW66">
        <v>2</v>
      </c>
      <c r="AX66">
        <v>16152382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ROW(Source!A83)</f>
        <v>83</v>
      </c>
      <c r="B67">
        <v>16152383</v>
      </c>
      <c r="C67">
        <v>16152333</v>
      </c>
      <c r="D67">
        <v>13898783</v>
      </c>
      <c r="E67">
        <v>1</v>
      </c>
      <c r="F67">
        <v>1</v>
      </c>
      <c r="G67">
        <v>1</v>
      </c>
      <c r="H67">
        <v>3</v>
      </c>
      <c r="I67" t="s">
        <v>257</v>
      </c>
      <c r="J67" t="s">
        <v>258</v>
      </c>
      <c r="K67" t="s">
        <v>259</v>
      </c>
      <c r="L67">
        <v>1348</v>
      </c>
      <c r="N67">
        <v>1009</v>
      </c>
      <c r="O67" t="s">
        <v>181</v>
      </c>
      <c r="P67" t="s">
        <v>181</v>
      </c>
      <c r="Q67">
        <v>1000</v>
      </c>
      <c r="Y67">
        <v>0</v>
      </c>
      <c r="AA67">
        <v>9040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0.021</v>
      </c>
      <c r="AU67" t="s">
        <v>142</v>
      </c>
      <c r="AV67">
        <v>0</v>
      </c>
      <c r="AW67">
        <v>2</v>
      </c>
      <c r="AX67">
        <v>16152383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ROW(Source!A83)</f>
        <v>83</v>
      </c>
      <c r="B68">
        <v>16152384</v>
      </c>
      <c r="C68">
        <v>16152333</v>
      </c>
      <c r="D68">
        <v>13898861</v>
      </c>
      <c r="E68">
        <v>1</v>
      </c>
      <c r="F68">
        <v>1</v>
      </c>
      <c r="G68">
        <v>1</v>
      </c>
      <c r="H68">
        <v>3</v>
      </c>
      <c r="I68" t="s">
        <v>189</v>
      </c>
      <c r="J68" t="s">
        <v>190</v>
      </c>
      <c r="K68" t="s">
        <v>191</v>
      </c>
      <c r="L68">
        <v>1348</v>
      </c>
      <c r="N68">
        <v>1009</v>
      </c>
      <c r="O68" t="s">
        <v>181</v>
      </c>
      <c r="P68" t="s">
        <v>181</v>
      </c>
      <c r="Q68">
        <v>1000</v>
      </c>
      <c r="Y68">
        <v>0</v>
      </c>
      <c r="AA68">
        <v>11978</v>
      </c>
      <c r="AB68">
        <v>0</v>
      </c>
      <c r="AC68">
        <v>0</v>
      </c>
      <c r="AD68">
        <v>0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0.0016</v>
      </c>
      <c r="AU68" t="s">
        <v>142</v>
      </c>
      <c r="AV68">
        <v>0</v>
      </c>
      <c r="AW68">
        <v>2</v>
      </c>
      <c r="AX68">
        <v>16152384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ROW(Source!A83)</f>
        <v>83</v>
      </c>
      <c r="B69">
        <v>16152385</v>
      </c>
      <c r="C69">
        <v>16152333</v>
      </c>
      <c r="D69">
        <v>13900128</v>
      </c>
      <c r="E69">
        <v>1</v>
      </c>
      <c r="F69">
        <v>1</v>
      </c>
      <c r="G69">
        <v>1</v>
      </c>
      <c r="H69">
        <v>3</v>
      </c>
      <c r="I69" t="s">
        <v>260</v>
      </c>
      <c r="J69" t="s">
        <v>261</v>
      </c>
      <c r="K69" t="s">
        <v>262</v>
      </c>
      <c r="L69">
        <v>1339</v>
      </c>
      <c r="N69">
        <v>1007</v>
      </c>
      <c r="O69" t="s">
        <v>63</v>
      </c>
      <c r="P69" t="s">
        <v>63</v>
      </c>
      <c r="Q69">
        <v>1</v>
      </c>
      <c r="Y69">
        <v>0</v>
      </c>
      <c r="AA69">
        <v>550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0.06</v>
      </c>
      <c r="AU69" t="s">
        <v>142</v>
      </c>
      <c r="AV69">
        <v>0</v>
      </c>
      <c r="AW69">
        <v>2</v>
      </c>
      <c r="AX69">
        <v>16152385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ROW(Source!A83)</f>
        <v>83</v>
      </c>
      <c r="B70">
        <v>16152386</v>
      </c>
      <c r="C70">
        <v>16152333</v>
      </c>
      <c r="D70">
        <v>13899811</v>
      </c>
      <c r="E70">
        <v>1</v>
      </c>
      <c r="F70">
        <v>1</v>
      </c>
      <c r="G70">
        <v>1</v>
      </c>
      <c r="H70">
        <v>3</v>
      </c>
      <c r="I70" t="s">
        <v>263</v>
      </c>
      <c r="J70" t="s">
        <v>264</v>
      </c>
      <c r="K70" t="s">
        <v>265</v>
      </c>
      <c r="L70">
        <v>1339</v>
      </c>
      <c r="N70">
        <v>1007</v>
      </c>
      <c r="O70" t="s">
        <v>63</v>
      </c>
      <c r="P70" t="s">
        <v>63</v>
      </c>
      <c r="Q70">
        <v>1</v>
      </c>
      <c r="Y70">
        <v>0</v>
      </c>
      <c r="AA70">
        <v>832.7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0.11</v>
      </c>
      <c r="AU70" t="s">
        <v>142</v>
      </c>
      <c r="AV70">
        <v>0</v>
      </c>
      <c r="AW70">
        <v>2</v>
      </c>
      <c r="AX70">
        <v>16152386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ROW(Source!A83)</f>
        <v>83</v>
      </c>
      <c r="B71">
        <v>16152387</v>
      </c>
      <c r="C71">
        <v>16152333</v>
      </c>
      <c r="D71">
        <v>13904993</v>
      </c>
      <c r="E71">
        <v>1</v>
      </c>
      <c r="F71">
        <v>1</v>
      </c>
      <c r="G71">
        <v>1</v>
      </c>
      <c r="H71">
        <v>3</v>
      </c>
      <c r="I71" t="s">
        <v>201</v>
      </c>
      <c r="J71" t="s">
        <v>202</v>
      </c>
      <c r="K71" t="s">
        <v>203</v>
      </c>
      <c r="L71">
        <v>1348</v>
      </c>
      <c r="N71">
        <v>1009</v>
      </c>
      <c r="O71" t="s">
        <v>181</v>
      </c>
      <c r="P71" t="s">
        <v>181</v>
      </c>
      <c r="Q71">
        <v>1000</v>
      </c>
      <c r="Y71">
        <v>0</v>
      </c>
      <c r="AA71">
        <v>15255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0.0016</v>
      </c>
      <c r="AU71" t="s">
        <v>142</v>
      </c>
      <c r="AV71">
        <v>0</v>
      </c>
      <c r="AW71">
        <v>2</v>
      </c>
      <c r="AX71">
        <v>16152387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ROW(Source!A83)</f>
        <v>83</v>
      </c>
      <c r="B72">
        <v>16152388</v>
      </c>
      <c r="C72">
        <v>16152333</v>
      </c>
      <c r="D72">
        <v>13951994</v>
      </c>
      <c r="E72">
        <v>1</v>
      </c>
      <c r="F72">
        <v>1</v>
      </c>
      <c r="G72">
        <v>1</v>
      </c>
      <c r="H72">
        <v>3</v>
      </c>
      <c r="I72" t="s">
        <v>266</v>
      </c>
      <c r="J72" t="s">
        <v>267</v>
      </c>
      <c r="K72" t="s">
        <v>268</v>
      </c>
      <c r="L72">
        <v>1346</v>
      </c>
      <c r="N72">
        <v>1009</v>
      </c>
      <c r="O72" t="s">
        <v>269</v>
      </c>
      <c r="P72" t="s">
        <v>269</v>
      </c>
      <c r="Q72">
        <v>1</v>
      </c>
      <c r="Y72">
        <v>0</v>
      </c>
      <c r="AA72">
        <v>0</v>
      </c>
      <c r="AB72">
        <v>0</v>
      </c>
      <c r="AC72">
        <v>0</v>
      </c>
      <c r="AD72">
        <v>0</v>
      </c>
      <c r="AN72">
        <v>1</v>
      </c>
      <c r="AO72">
        <v>0</v>
      </c>
      <c r="AP72">
        <v>1</v>
      </c>
      <c r="AQ72">
        <v>0</v>
      </c>
      <c r="AR72">
        <v>0</v>
      </c>
      <c r="AT72">
        <v>0</v>
      </c>
      <c r="AU72" t="s">
        <v>142</v>
      </c>
      <c r="AV72">
        <v>0</v>
      </c>
      <c r="AW72">
        <v>2</v>
      </c>
      <c r="AX72">
        <v>16152388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ROW(Source!A83)</f>
        <v>83</v>
      </c>
      <c r="B73">
        <v>16152389</v>
      </c>
      <c r="C73">
        <v>16152333</v>
      </c>
      <c r="D73">
        <v>13952051</v>
      </c>
      <c r="E73">
        <v>1</v>
      </c>
      <c r="F73">
        <v>1</v>
      </c>
      <c r="G73">
        <v>1</v>
      </c>
      <c r="H73">
        <v>3</v>
      </c>
      <c r="I73" t="s">
        <v>270</v>
      </c>
      <c r="J73" t="s">
        <v>271</v>
      </c>
      <c r="K73" t="s">
        <v>272</v>
      </c>
      <c r="L73">
        <v>1339</v>
      </c>
      <c r="N73">
        <v>1007</v>
      </c>
      <c r="O73" t="s">
        <v>63</v>
      </c>
      <c r="P73" t="s">
        <v>63</v>
      </c>
      <c r="Q73">
        <v>1</v>
      </c>
      <c r="Y73">
        <v>0</v>
      </c>
      <c r="AA73">
        <v>0</v>
      </c>
      <c r="AB73">
        <v>0</v>
      </c>
      <c r="AC73">
        <v>0</v>
      </c>
      <c r="AD73">
        <v>0</v>
      </c>
      <c r="AN73">
        <v>1</v>
      </c>
      <c r="AO73">
        <v>0</v>
      </c>
      <c r="AP73">
        <v>1</v>
      </c>
      <c r="AQ73">
        <v>0</v>
      </c>
      <c r="AR73">
        <v>0</v>
      </c>
      <c r="AT73">
        <v>0</v>
      </c>
      <c r="AU73" t="s">
        <v>142</v>
      </c>
      <c r="AV73">
        <v>0</v>
      </c>
      <c r="AW73">
        <v>2</v>
      </c>
      <c r="AX73">
        <v>16152389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ROW(Source!A84)</f>
        <v>84</v>
      </c>
      <c r="B74">
        <v>16152395</v>
      </c>
      <c r="C74">
        <v>16152334</v>
      </c>
      <c r="D74">
        <v>121645</v>
      </c>
      <c r="E74">
        <v>1</v>
      </c>
      <c r="F74">
        <v>1</v>
      </c>
      <c r="G74">
        <v>1</v>
      </c>
      <c r="H74">
        <v>1</v>
      </c>
      <c r="I74" t="s">
        <v>204</v>
      </c>
      <c r="K74" t="s">
        <v>164</v>
      </c>
      <c r="L74">
        <v>1369</v>
      </c>
      <c r="N74">
        <v>1013</v>
      </c>
      <c r="O74" t="s">
        <v>165</v>
      </c>
      <c r="P74" t="s">
        <v>165</v>
      </c>
      <c r="Q74">
        <v>1</v>
      </c>
      <c r="Y74">
        <v>12.032</v>
      </c>
      <c r="AA74">
        <v>0</v>
      </c>
      <c r="AB74">
        <v>0</v>
      </c>
      <c r="AC74">
        <v>0</v>
      </c>
      <c r="AD74">
        <v>9.62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15.04</v>
      </c>
      <c r="AU74" t="s">
        <v>143</v>
      </c>
      <c r="AV74">
        <v>1</v>
      </c>
      <c r="AW74">
        <v>2</v>
      </c>
      <c r="AX74">
        <v>16152395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ROW(Source!A84)</f>
        <v>84</v>
      </c>
      <c r="B75">
        <v>16152396</v>
      </c>
      <c r="C75">
        <v>16152334</v>
      </c>
      <c r="D75">
        <v>121548</v>
      </c>
      <c r="E75">
        <v>1</v>
      </c>
      <c r="F75">
        <v>1</v>
      </c>
      <c r="G75">
        <v>1</v>
      </c>
      <c r="H75">
        <v>1</v>
      </c>
      <c r="I75" t="s">
        <v>32</v>
      </c>
      <c r="K75" t="s">
        <v>166</v>
      </c>
      <c r="L75">
        <v>1369</v>
      </c>
      <c r="N75">
        <v>1013</v>
      </c>
      <c r="O75" t="s">
        <v>165</v>
      </c>
      <c r="P75" t="s">
        <v>165</v>
      </c>
      <c r="Q75">
        <v>1</v>
      </c>
      <c r="Y75">
        <v>0.12</v>
      </c>
      <c r="AA75">
        <v>0</v>
      </c>
      <c r="AB75">
        <v>0</v>
      </c>
      <c r="AC75">
        <v>0</v>
      </c>
      <c r="AD75">
        <v>0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0.15</v>
      </c>
      <c r="AU75" t="s">
        <v>143</v>
      </c>
      <c r="AV75">
        <v>2</v>
      </c>
      <c r="AW75">
        <v>2</v>
      </c>
      <c r="AX75">
        <v>16152396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ROW(Source!A84)</f>
        <v>84</v>
      </c>
      <c r="B76">
        <v>16152397</v>
      </c>
      <c r="C76">
        <v>16152334</v>
      </c>
      <c r="D76">
        <v>13953323</v>
      </c>
      <c r="E76">
        <v>1</v>
      </c>
      <c r="F76">
        <v>1</v>
      </c>
      <c r="G76">
        <v>1</v>
      </c>
      <c r="H76">
        <v>2</v>
      </c>
      <c r="I76" t="s">
        <v>167</v>
      </c>
      <c r="J76" t="s">
        <v>168</v>
      </c>
      <c r="K76" t="s">
        <v>169</v>
      </c>
      <c r="L76">
        <v>1480</v>
      </c>
      <c r="N76">
        <v>1013</v>
      </c>
      <c r="O76" t="s">
        <v>170</v>
      </c>
      <c r="P76" t="s">
        <v>171</v>
      </c>
      <c r="Q76">
        <v>1</v>
      </c>
      <c r="Y76">
        <v>0.12</v>
      </c>
      <c r="AA76">
        <v>0</v>
      </c>
      <c r="AB76">
        <v>111.99</v>
      </c>
      <c r="AC76">
        <v>13.5</v>
      </c>
      <c r="AD76">
        <v>0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0.15</v>
      </c>
      <c r="AU76" t="s">
        <v>143</v>
      </c>
      <c r="AV76">
        <v>0</v>
      </c>
      <c r="AW76">
        <v>2</v>
      </c>
      <c r="AX76">
        <v>16152397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ROW(Source!A84)</f>
        <v>84</v>
      </c>
      <c r="B77">
        <v>16152398</v>
      </c>
      <c r="C77">
        <v>16152334</v>
      </c>
      <c r="D77">
        <v>13955753</v>
      </c>
      <c r="E77">
        <v>1</v>
      </c>
      <c r="F77">
        <v>1</v>
      </c>
      <c r="G77">
        <v>1</v>
      </c>
      <c r="H77">
        <v>2</v>
      </c>
      <c r="I77" t="s">
        <v>205</v>
      </c>
      <c r="J77" t="s">
        <v>206</v>
      </c>
      <c r="K77" t="s">
        <v>207</v>
      </c>
      <c r="L77">
        <v>1480</v>
      </c>
      <c r="N77">
        <v>1013</v>
      </c>
      <c r="O77" t="s">
        <v>170</v>
      </c>
      <c r="P77" t="s">
        <v>171</v>
      </c>
      <c r="Q77">
        <v>1</v>
      </c>
      <c r="Y77">
        <v>0.11200000000000002</v>
      </c>
      <c r="AA77">
        <v>0</v>
      </c>
      <c r="AB77">
        <v>0.95</v>
      </c>
      <c r="AC77">
        <v>0</v>
      </c>
      <c r="AD77">
        <v>0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0.14</v>
      </c>
      <c r="AU77" t="s">
        <v>143</v>
      </c>
      <c r="AV77">
        <v>0</v>
      </c>
      <c r="AW77">
        <v>2</v>
      </c>
      <c r="AX77">
        <v>16152398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ROW(Source!A84)</f>
        <v>84</v>
      </c>
      <c r="B78">
        <v>16152399</v>
      </c>
      <c r="C78">
        <v>16152334</v>
      </c>
      <c r="D78">
        <v>13956128</v>
      </c>
      <c r="E78">
        <v>1</v>
      </c>
      <c r="F78">
        <v>1</v>
      </c>
      <c r="G78">
        <v>1</v>
      </c>
      <c r="H78">
        <v>2</v>
      </c>
      <c r="I78" t="s">
        <v>175</v>
      </c>
      <c r="J78" t="s">
        <v>176</v>
      </c>
      <c r="K78" t="s">
        <v>177</v>
      </c>
      <c r="L78">
        <v>1480</v>
      </c>
      <c r="N78">
        <v>1013</v>
      </c>
      <c r="O78" t="s">
        <v>170</v>
      </c>
      <c r="P78" t="s">
        <v>171</v>
      </c>
      <c r="Q78">
        <v>1</v>
      </c>
      <c r="Y78">
        <v>0.168</v>
      </c>
      <c r="AA78">
        <v>0</v>
      </c>
      <c r="AB78">
        <v>87.17</v>
      </c>
      <c r="AC78">
        <v>0</v>
      </c>
      <c r="AD78">
        <v>0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0.21</v>
      </c>
      <c r="AU78" t="s">
        <v>143</v>
      </c>
      <c r="AV78">
        <v>0</v>
      </c>
      <c r="AW78">
        <v>2</v>
      </c>
      <c r="AX78">
        <v>16152399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>
        <f>ROW(Source!A84)</f>
        <v>84</v>
      </c>
      <c r="B79">
        <v>16152400</v>
      </c>
      <c r="C79">
        <v>16152334</v>
      </c>
      <c r="D79">
        <v>13898867</v>
      </c>
      <c r="E79">
        <v>1</v>
      </c>
      <c r="F79">
        <v>1</v>
      </c>
      <c r="G79">
        <v>1</v>
      </c>
      <c r="H79">
        <v>3</v>
      </c>
      <c r="I79" t="s">
        <v>208</v>
      </c>
      <c r="J79" t="s">
        <v>209</v>
      </c>
      <c r="K79" t="s">
        <v>210</v>
      </c>
      <c r="L79">
        <v>1348</v>
      </c>
      <c r="N79">
        <v>1009</v>
      </c>
      <c r="O79" t="s">
        <v>181</v>
      </c>
      <c r="P79" t="s">
        <v>181</v>
      </c>
      <c r="Q79">
        <v>1000</v>
      </c>
      <c r="Y79">
        <v>0</v>
      </c>
      <c r="AA79">
        <v>8475</v>
      </c>
      <c r="AB79">
        <v>0</v>
      </c>
      <c r="AC79">
        <v>0</v>
      </c>
      <c r="AD79">
        <v>0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0.0007</v>
      </c>
      <c r="AU79" t="s">
        <v>142</v>
      </c>
      <c r="AV79">
        <v>0</v>
      </c>
      <c r="AW79">
        <v>2</v>
      </c>
      <c r="AX79">
        <v>16152400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>
        <f>ROW(Source!A84)</f>
        <v>84</v>
      </c>
      <c r="B80">
        <v>16152401</v>
      </c>
      <c r="C80">
        <v>16152334</v>
      </c>
      <c r="D80">
        <v>13897273</v>
      </c>
      <c r="E80">
        <v>1</v>
      </c>
      <c r="F80">
        <v>1</v>
      </c>
      <c r="G80">
        <v>1</v>
      </c>
      <c r="H80">
        <v>3</v>
      </c>
      <c r="I80" t="s">
        <v>211</v>
      </c>
      <c r="J80" t="s">
        <v>212</v>
      </c>
      <c r="K80" t="s">
        <v>213</v>
      </c>
      <c r="L80">
        <v>1348</v>
      </c>
      <c r="N80">
        <v>1009</v>
      </c>
      <c r="O80" t="s">
        <v>181</v>
      </c>
      <c r="P80" t="s">
        <v>181</v>
      </c>
      <c r="Q80">
        <v>1000</v>
      </c>
      <c r="Y80">
        <v>0</v>
      </c>
      <c r="AA80">
        <v>5989</v>
      </c>
      <c r="AB80">
        <v>0</v>
      </c>
      <c r="AC80">
        <v>0</v>
      </c>
      <c r="AD80">
        <v>0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0.001</v>
      </c>
      <c r="AU80" t="s">
        <v>142</v>
      </c>
      <c r="AV80">
        <v>0</v>
      </c>
      <c r="AW80">
        <v>2</v>
      </c>
      <c r="AX80">
        <v>16152401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>
        <f>ROW(Source!A84)</f>
        <v>84</v>
      </c>
      <c r="B81">
        <v>16152402</v>
      </c>
      <c r="C81">
        <v>16152334</v>
      </c>
      <c r="D81">
        <v>13899675</v>
      </c>
      <c r="E81">
        <v>1</v>
      </c>
      <c r="F81">
        <v>1</v>
      </c>
      <c r="G81">
        <v>1</v>
      </c>
      <c r="H81">
        <v>3</v>
      </c>
      <c r="I81" t="s">
        <v>214</v>
      </c>
      <c r="J81" t="s">
        <v>215</v>
      </c>
      <c r="K81" t="s">
        <v>216</v>
      </c>
      <c r="L81">
        <v>1339</v>
      </c>
      <c r="N81">
        <v>1007</v>
      </c>
      <c r="O81" t="s">
        <v>63</v>
      </c>
      <c r="P81" t="s">
        <v>63</v>
      </c>
      <c r="Q81">
        <v>1</v>
      </c>
      <c r="Y81">
        <v>0</v>
      </c>
      <c r="AA81">
        <v>1700</v>
      </c>
      <c r="AB81">
        <v>0</v>
      </c>
      <c r="AC81">
        <v>0</v>
      </c>
      <c r="AD81">
        <v>0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1.02</v>
      </c>
      <c r="AU81" t="s">
        <v>142</v>
      </c>
      <c r="AV81">
        <v>0</v>
      </c>
      <c r="AW81">
        <v>2</v>
      </c>
      <c r="AX81">
        <v>16152402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>
        <f>ROW(Source!A84)</f>
        <v>84</v>
      </c>
      <c r="B82">
        <v>16152403</v>
      </c>
      <c r="C82">
        <v>16152334</v>
      </c>
      <c r="D82">
        <v>13899977</v>
      </c>
      <c r="E82">
        <v>1</v>
      </c>
      <c r="F82">
        <v>1</v>
      </c>
      <c r="G82">
        <v>1</v>
      </c>
      <c r="H82">
        <v>3</v>
      </c>
      <c r="I82" t="s">
        <v>217</v>
      </c>
      <c r="J82" t="s">
        <v>218</v>
      </c>
      <c r="K82" t="s">
        <v>219</v>
      </c>
      <c r="L82">
        <v>1339</v>
      </c>
      <c r="N82">
        <v>1007</v>
      </c>
      <c r="O82" t="s">
        <v>63</v>
      </c>
      <c r="P82" t="s">
        <v>63</v>
      </c>
      <c r="Q82">
        <v>1</v>
      </c>
      <c r="Y82">
        <v>0</v>
      </c>
      <c r="AA82">
        <v>1056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0.03</v>
      </c>
      <c r="AU82" t="s">
        <v>142</v>
      </c>
      <c r="AV82">
        <v>0</v>
      </c>
      <c r="AW82">
        <v>2</v>
      </c>
      <c r="AX82">
        <v>16152403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ROW(Source!A84)</f>
        <v>84</v>
      </c>
      <c r="B83">
        <v>16152404</v>
      </c>
      <c r="C83">
        <v>16152334</v>
      </c>
      <c r="D83">
        <v>13904993</v>
      </c>
      <c r="E83">
        <v>1</v>
      </c>
      <c r="F83">
        <v>1</v>
      </c>
      <c r="G83">
        <v>1</v>
      </c>
      <c r="H83">
        <v>3</v>
      </c>
      <c r="I83" t="s">
        <v>201</v>
      </c>
      <c r="J83" t="s">
        <v>202</v>
      </c>
      <c r="K83" t="s">
        <v>203</v>
      </c>
      <c r="L83">
        <v>1348</v>
      </c>
      <c r="N83">
        <v>1009</v>
      </c>
      <c r="O83" t="s">
        <v>181</v>
      </c>
      <c r="P83" t="s">
        <v>181</v>
      </c>
      <c r="Q83">
        <v>1000</v>
      </c>
      <c r="Y83">
        <v>0</v>
      </c>
      <c r="AA83">
        <v>15255</v>
      </c>
      <c r="AB83">
        <v>0</v>
      </c>
      <c r="AC83">
        <v>0</v>
      </c>
      <c r="AD83">
        <v>0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0.0015</v>
      </c>
      <c r="AU83" t="s">
        <v>142</v>
      </c>
      <c r="AV83">
        <v>0</v>
      </c>
      <c r="AW83">
        <v>2</v>
      </c>
      <c r="AX83">
        <v>16152404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>
        <f>ROW(Source!A85)</f>
        <v>85</v>
      </c>
      <c r="B84">
        <v>16152407</v>
      </c>
      <c r="C84">
        <v>16152335</v>
      </c>
      <c r="D84">
        <v>121585</v>
      </c>
      <c r="E84">
        <v>1</v>
      </c>
      <c r="F84">
        <v>1</v>
      </c>
      <c r="G84">
        <v>1</v>
      </c>
      <c r="H84">
        <v>1</v>
      </c>
      <c r="I84" t="s">
        <v>273</v>
      </c>
      <c r="K84" t="s">
        <v>164</v>
      </c>
      <c r="L84">
        <v>1369</v>
      </c>
      <c r="N84">
        <v>1013</v>
      </c>
      <c r="O84" t="s">
        <v>165</v>
      </c>
      <c r="P84" t="s">
        <v>165</v>
      </c>
      <c r="Q84">
        <v>1</v>
      </c>
      <c r="Y84">
        <v>2.4320000000000004</v>
      </c>
      <c r="AA84">
        <v>0</v>
      </c>
      <c r="AB84">
        <v>0</v>
      </c>
      <c r="AC84">
        <v>0</v>
      </c>
      <c r="AD84">
        <v>7.8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3.04</v>
      </c>
      <c r="AU84" t="s">
        <v>143</v>
      </c>
      <c r="AV84">
        <v>1</v>
      </c>
      <c r="AW84">
        <v>2</v>
      </c>
      <c r="AX84">
        <v>16152407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>
        <f>ROW(Source!A85)</f>
        <v>85</v>
      </c>
      <c r="B85">
        <v>16152408</v>
      </c>
      <c r="C85">
        <v>16152335</v>
      </c>
      <c r="D85">
        <v>121548</v>
      </c>
      <c r="E85">
        <v>1</v>
      </c>
      <c r="F85">
        <v>1</v>
      </c>
      <c r="G85">
        <v>1</v>
      </c>
      <c r="H85">
        <v>1</v>
      </c>
      <c r="I85" t="s">
        <v>32</v>
      </c>
      <c r="K85" t="s">
        <v>166</v>
      </c>
      <c r="L85">
        <v>1369</v>
      </c>
      <c r="N85">
        <v>1013</v>
      </c>
      <c r="O85" t="s">
        <v>165</v>
      </c>
      <c r="P85" t="s">
        <v>165</v>
      </c>
      <c r="Q85">
        <v>1</v>
      </c>
      <c r="Y85">
        <v>0.272</v>
      </c>
      <c r="AA85">
        <v>0</v>
      </c>
      <c r="AB85">
        <v>0</v>
      </c>
      <c r="AC85">
        <v>0</v>
      </c>
      <c r="AD85">
        <v>0</v>
      </c>
      <c r="AN85">
        <v>0</v>
      </c>
      <c r="AO85">
        <v>1</v>
      </c>
      <c r="AP85">
        <v>1</v>
      </c>
      <c r="AQ85">
        <v>0</v>
      </c>
      <c r="AR85">
        <v>0</v>
      </c>
      <c r="AT85">
        <v>0.34</v>
      </c>
      <c r="AU85" t="s">
        <v>143</v>
      </c>
      <c r="AV85">
        <v>2</v>
      </c>
      <c r="AW85">
        <v>2</v>
      </c>
      <c r="AX85">
        <v>16152408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>
        <f>ROW(Source!A85)</f>
        <v>85</v>
      </c>
      <c r="B86">
        <v>16152409</v>
      </c>
      <c r="C86">
        <v>16152335</v>
      </c>
      <c r="D86">
        <v>13953159</v>
      </c>
      <c r="E86">
        <v>1</v>
      </c>
      <c r="F86">
        <v>1</v>
      </c>
      <c r="G86">
        <v>1</v>
      </c>
      <c r="H86">
        <v>2</v>
      </c>
      <c r="I86" t="s">
        <v>231</v>
      </c>
      <c r="J86" t="s">
        <v>232</v>
      </c>
      <c r="K86" t="s">
        <v>233</v>
      </c>
      <c r="L86">
        <v>1480</v>
      </c>
      <c r="N86">
        <v>1013</v>
      </c>
      <c r="O86" t="s">
        <v>170</v>
      </c>
      <c r="P86" t="s">
        <v>171</v>
      </c>
      <c r="Q86">
        <v>1</v>
      </c>
      <c r="Y86">
        <v>0.096</v>
      </c>
      <c r="AA86">
        <v>0</v>
      </c>
      <c r="AB86">
        <v>86.4</v>
      </c>
      <c r="AC86">
        <v>13.5</v>
      </c>
      <c r="AD86">
        <v>0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0.12</v>
      </c>
      <c r="AU86" t="s">
        <v>143</v>
      </c>
      <c r="AV86">
        <v>0</v>
      </c>
      <c r="AW86">
        <v>2</v>
      </c>
      <c r="AX86">
        <v>16152409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</row>
    <row r="87" spans="1:75" ht="12.75">
      <c r="A87">
        <f>ROW(Source!A85)</f>
        <v>85</v>
      </c>
      <c r="B87">
        <v>16152410</v>
      </c>
      <c r="C87">
        <v>16152335</v>
      </c>
      <c r="D87">
        <v>13953440</v>
      </c>
      <c r="E87">
        <v>1</v>
      </c>
      <c r="F87">
        <v>1</v>
      </c>
      <c r="G87">
        <v>1</v>
      </c>
      <c r="H87">
        <v>2</v>
      </c>
      <c r="I87" t="s">
        <v>274</v>
      </c>
      <c r="J87" t="s">
        <v>275</v>
      </c>
      <c r="K87" t="s">
        <v>276</v>
      </c>
      <c r="L87">
        <v>1480</v>
      </c>
      <c r="N87">
        <v>1013</v>
      </c>
      <c r="O87" t="s">
        <v>170</v>
      </c>
      <c r="P87" t="s">
        <v>171</v>
      </c>
      <c r="Q87">
        <v>1</v>
      </c>
      <c r="Y87">
        <v>0.17600000000000002</v>
      </c>
      <c r="AA87">
        <v>0</v>
      </c>
      <c r="AB87">
        <v>89.99</v>
      </c>
      <c r="AC87">
        <v>10.06</v>
      </c>
      <c r="AD87">
        <v>0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0.22</v>
      </c>
      <c r="AU87" t="s">
        <v>143</v>
      </c>
      <c r="AV87">
        <v>0</v>
      </c>
      <c r="AW87">
        <v>2</v>
      </c>
      <c r="AX87">
        <v>16152410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</row>
    <row r="88" spans="1:75" ht="12.75">
      <c r="A88">
        <f>ROW(Source!A85)</f>
        <v>85</v>
      </c>
      <c r="B88">
        <v>16152411</v>
      </c>
      <c r="C88">
        <v>16152335</v>
      </c>
      <c r="D88">
        <v>13928737</v>
      </c>
      <c r="E88">
        <v>1</v>
      </c>
      <c r="F88">
        <v>1</v>
      </c>
      <c r="G88">
        <v>1</v>
      </c>
      <c r="H88">
        <v>3</v>
      </c>
      <c r="I88" t="s">
        <v>277</v>
      </c>
      <c r="J88" t="s">
        <v>278</v>
      </c>
      <c r="K88" t="s">
        <v>279</v>
      </c>
      <c r="L88">
        <v>1339</v>
      </c>
      <c r="N88">
        <v>1007</v>
      </c>
      <c r="O88" t="s">
        <v>63</v>
      </c>
      <c r="P88" t="s">
        <v>63</v>
      </c>
      <c r="Q88">
        <v>1</v>
      </c>
      <c r="Y88">
        <v>0</v>
      </c>
      <c r="AA88">
        <v>166.7</v>
      </c>
      <c r="AB88">
        <v>0</v>
      </c>
      <c r="AC88">
        <v>0</v>
      </c>
      <c r="AD88">
        <v>0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1.03</v>
      </c>
      <c r="AU88" t="s">
        <v>142</v>
      </c>
      <c r="AV88">
        <v>0</v>
      </c>
      <c r="AW88">
        <v>2</v>
      </c>
      <c r="AX88">
        <v>16152411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</row>
    <row r="89" spans="1:75" ht="12.75">
      <c r="A89">
        <f>ROW(Source!A86)</f>
        <v>86</v>
      </c>
      <c r="B89">
        <v>16152414</v>
      </c>
      <c r="C89">
        <v>16152336</v>
      </c>
      <c r="D89">
        <v>121609</v>
      </c>
      <c r="E89">
        <v>1</v>
      </c>
      <c r="F89">
        <v>1</v>
      </c>
      <c r="G89">
        <v>1</v>
      </c>
      <c r="H89">
        <v>1</v>
      </c>
      <c r="I89" t="s">
        <v>280</v>
      </c>
      <c r="K89" t="s">
        <v>164</v>
      </c>
      <c r="L89">
        <v>1369</v>
      </c>
      <c r="N89">
        <v>1013</v>
      </c>
      <c r="O89" t="s">
        <v>165</v>
      </c>
      <c r="P89" t="s">
        <v>165</v>
      </c>
      <c r="Q89">
        <v>1</v>
      </c>
      <c r="Y89">
        <v>81.968</v>
      </c>
      <c r="AA89">
        <v>0</v>
      </c>
      <c r="AB89">
        <v>0</v>
      </c>
      <c r="AC89">
        <v>0</v>
      </c>
      <c r="AD89">
        <v>8.38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102.46</v>
      </c>
      <c r="AU89" t="s">
        <v>143</v>
      </c>
      <c r="AV89">
        <v>1</v>
      </c>
      <c r="AW89">
        <v>2</v>
      </c>
      <c r="AX89">
        <v>16152414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</row>
    <row r="90" spans="1:75" ht="12.75">
      <c r="A90">
        <f>ROW(Source!A86)</f>
        <v>86</v>
      </c>
      <c r="B90">
        <v>16152415</v>
      </c>
      <c r="C90">
        <v>16152336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32</v>
      </c>
      <c r="K90" t="s">
        <v>166</v>
      </c>
      <c r="L90">
        <v>1369</v>
      </c>
      <c r="N90">
        <v>1013</v>
      </c>
      <c r="O90" t="s">
        <v>165</v>
      </c>
      <c r="P90" t="s">
        <v>165</v>
      </c>
      <c r="Q90">
        <v>1</v>
      </c>
      <c r="Y90">
        <v>2.616</v>
      </c>
      <c r="AA90">
        <v>0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1</v>
      </c>
      <c r="AQ90">
        <v>0</v>
      </c>
      <c r="AR90">
        <v>0</v>
      </c>
      <c r="AT90">
        <v>3.27</v>
      </c>
      <c r="AU90" t="s">
        <v>143</v>
      </c>
      <c r="AV90">
        <v>2</v>
      </c>
      <c r="AW90">
        <v>2</v>
      </c>
      <c r="AX90">
        <v>16152415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>
        <f>ROW(Source!A86)</f>
        <v>86</v>
      </c>
      <c r="B91">
        <v>16152416</v>
      </c>
      <c r="C91">
        <v>16152336</v>
      </c>
      <c r="D91">
        <v>13953323</v>
      </c>
      <c r="E91">
        <v>1</v>
      </c>
      <c r="F91">
        <v>1</v>
      </c>
      <c r="G91">
        <v>1</v>
      </c>
      <c r="H91">
        <v>2</v>
      </c>
      <c r="I91" t="s">
        <v>167</v>
      </c>
      <c r="J91" t="s">
        <v>168</v>
      </c>
      <c r="K91" t="s">
        <v>169</v>
      </c>
      <c r="L91">
        <v>1480</v>
      </c>
      <c r="N91">
        <v>1013</v>
      </c>
      <c r="O91" t="s">
        <v>170</v>
      </c>
      <c r="P91" t="s">
        <v>171</v>
      </c>
      <c r="Q91">
        <v>1</v>
      </c>
      <c r="Y91">
        <v>2.616</v>
      </c>
      <c r="AA91">
        <v>0</v>
      </c>
      <c r="AB91">
        <v>111.99</v>
      </c>
      <c r="AC91">
        <v>13.5</v>
      </c>
      <c r="AD91">
        <v>0</v>
      </c>
      <c r="AN91">
        <v>0</v>
      </c>
      <c r="AO91">
        <v>1</v>
      </c>
      <c r="AP91">
        <v>1</v>
      </c>
      <c r="AQ91">
        <v>0</v>
      </c>
      <c r="AR91">
        <v>0</v>
      </c>
      <c r="AT91">
        <v>3.27</v>
      </c>
      <c r="AU91" t="s">
        <v>143</v>
      </c>
      <c r="AV91">
        <v>0</v>
      </c>
      <c r="AW91">
        <v>2</v>
      </c>
      <c r="AX91">
        <v>16152416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>
        <f>ROW(Source!A86)</f>
        <v>86</v>
      </c>
      <c r="B92">
        <v>16152417</v>
      </c>
      <c r="C92">
        <v>16152336</v>
      </c>
      <c r="D92">
        <v>13955753</v>
      </c>
      <c r="E92">
        <v>1</v>
      </c>
      <c r="F92">
        <v>1</v>
      </c>
      <c r="G92">
        <v>1</v>
      </c>
      <c r="H92">
        <v>2</v>
      </c>
      <c r="I92" t="s">
        <v>205</v>
      </c>
      <c r="J92" t="s">
        <v>206</v>
      </c>
      <c r="K92" t="s">
        <v>207</v>
      </c>
      <c r="L92">
        <v>1480</v>
      </c>
      <c r="N92">
        <v>1013</v>
      </c>
      <c r="O92" t="s">
        <v>170</v>
      </c>
      <c r="P92" t="s">
        <v>171</v>
      </c>
      <c r="Q92">
        <v>1</v>
      </c>
      <c r="Y92">
        <v>0.376</v>
      </c>
      <c r="AA92">
        <v>0</v>
      </c>
      <c r="AB92">
        <v>0.95</v>
      </c>
      <c r="AC92">
        <v>0</v>
      </c>
      <c r="AD92">
        <v>0</v>
      </c>
      <c r="AN92">
        <v>0</v>
      </c>
      <c r="AO92">
        <v>1</v>
      </c>
      <c r="AP92">
        <v>1</v>
      </c>
      <c r="AQ92">
        <v>0</v>
      </c>
      <c r="AR92">
        <v>0</v>
      </c>
      <c r="AT92">
        <v>0.47</v>
      </c>
      <c r="AU92" t="s">
        <v>143</v>
      </c>
      <c r="AV92">
        <v>0</v>
      </c>
      <c r="AW92">
        <v>2</v>
      </c>
      <c r="AX92">
        <v>16152417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</row>
    <row r="93" spans="1:75" ht="12.75">
      <c r="A93">
        <f>ROW(Source!A86)</f>
        <v>86</v>
      </c>
      <c r="B93">
        <v>16152418</v>
      </c>
      <c r="C93">
        <v>16152336</v>
      </c>
      <c r="D93">
        <v>13956128</v>
      </c>
      <c r="E93">
        <v>1</v>
      </c>
      <c r="F93">
        <v>1</v>
      </c>
      <c r="G93">
        <v>1</v>
      </c>
      <c r="H93">
        <v>2</v>
      </c>
      <c r="I93" t="s">
        <v>175</v>
      </c>
      <c r="J93" t="s">
        <v>176</v>
      </c>
      <c r="K93" t="s">
        <v>177</v>
      </c>
      <c r="L93">
        <v>1480</v>
      </c>
      <c r="N93">
        <v>1013</v>
      </c>
      <c r="O93" t="s">
        <v>170</v>
      </c>
      <c r="P93" t="s">
        <v>171</v>
      </c>
      <c r="Q93">
        <v>1</v>
      </c>
      <c r="Y93">
        <v>1.736</v>
      </c>
      <c r="AA93">
        <v>0</v>
      </c>
      <c r="AB93">
        <v>87.17</v>
      </c>
      <c r="AC93">
        <v>0</v>
      </c>
      <c r="AD93">
        <v>0</v>
      </c>
      <c r="AN93">
        <v>0</v>
      </c>
      <c r="AO93">
        <v>1</v>
      </c>
      <c r="AP93">
        <v>1</v>
      </c>
      <c r="AQ93">
        <v>0</v>
      </c>
      <c r="AR93">
        <v>0</v>
      </c>
      <c r="AT93">
        <v>2.17</v>
      </c>
      <c r="AU93" t="s">
        <v>143</v>
      </c>
      <c r="AV93">
        <v>0</v>
      </c>
      <c r="AW93">
        <v>2</v>
      </c>
      <c r="AX93">
        <v>16152418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</row>
    <row r="94" spans="1:75" ht="12.75">
      <c r="A94">
        <f>ROW(Source!A86)</f>
        <v>86</v>
      </c>
      <c r="B94">
        <v>16152419</v>
      </c>
      <c r="C94">
        <v>16152336</v>
      </c>
      <c r="D94">
        <v>13898951</v>
      </c>
      <c r="E94">
        <v>1</v>
      </c>
      <c r="F94">
        <v>1</v>
      </c>
      <c r="G94">
        <v>1</v>
      </c>
      <c r="H94">
        <v>3</v>
      </c>
      <c r="I94" t="s">
        <v>281</v>
      </c>
      <c r="J94" t="s">
        <v>282</v>
      </c>
      <c r="K94" t="s">
        <v>283</v>
      </c>
      <c r="L94">
        <v>1348</v>
      </c>
      <c r="N94">
        <v>1009</v>
      </c>
      <c r="O94" t="s">
        <v>181</v>
      </c>
      <c r="P94" t="s">
        <v>181</v>
      </c>
      <c r="Q94">
        <v>1000</v>
      </c>
      <c r="Y94">
        <v>0</v>
      </c>
      <c r="AA94">
        <v>8475</v>
      </c>
      <c r="AB94">
        <v>0</v>
      </c>
      <c r="AC94">
        <v>0</v>
      </c>
      <c r="AD94">
        <v>0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0.00053</v>
      </c>
      <c r="AU94" t="s">
        <v>142</v>
      </c>
      <c r="AV94">
        <v>0</v>
      </c>
      <c r="AW94">
        <v>2</v>
      </c>
      <c r="AX94">
        <v>16152419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</row>
    <row r="95" spans="1:75" ht="12.75">
      <c r="A95">
        <f>ROW(Source!A86)</f>
        <v>86</v>
      </c>
      <c r="B95">
        <v>16152420</v>
      </c>
      <c r="C95">
        <v>16152336</v>
      </c>
      <c r="D95">
        <v>13897271</v>
      </c>
      <c r="E95">
        <v>1</v>
      </c>
      <c r="F95">
        <v>1</v>
      </c>
      <c r="G95">
        <v>1</v>
      </c>
      <c r="H95">
        <v>3</v>
      </c>
      <c r="I95" t="s">
        <v>178</v>
      </c>
      <c r="J95" t="s">
        <v>179</v>
      </c>
      <c r="K95" t="s">
        <v>180</v>
      </c>
      <c r="L95">
        <v>1348</v>
      </c>
      <c r="N95">
        <v>1009</v>
      </c>
      <c r="O95" t="s">
        <v>181</v>
      </c>
      <c r="P95" t="s">
        <v>181</v>
      </c>
      <c r="Q95">
        <v>1000</v>
      </c>
      <c r="Y95">
        <v>0</v>
      </c>
      <c r="AA95">
        <v>5989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1</v>
      </c>
      <c r="AQ95">
        <v>0</v>
      </c>
      <c r="AR95">
        <v>0</v>
      </c>
      <c r="AT95">
        <v>0.11</v>
      </c>
      <c r="AU95" t="s">
        <v>142</v>
      </c>
      <c r="AV95">
        <v>0</v>
      </c>
      <c r="AW95">
        <v>2</v>
      </c>
      <c r="AX95">
        <v>16152420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</row>
    <row r="96" spans="1:75" ht="12.75">
      <c r="A96">
        <f>ROW(Source!A86)</f>
        <v>86</v>
      </c>
      <c r="B96">
        <v>16152421</v>
      </c>
      <c r="C96">
        <v>16152336</v>
      </c>
      <c r="D96">
        <v>13897273</v>
      </c>
      <c r="E96">
        <v>1</v>
      </c>
      <c r="F96">
        <v>1</v>
      </c>
      <c r="G96">
        <v>1</v>
      </c>
      <c r="H96">
        <v>3</v>
      </c>
      <c r="I96" t="s">
        <v>211</v>
      </c>
      <c r="J96" t="s">
        <v>212</v>
      </c>
      <c r="K96" t="s">
        <v>213</v>
      </c>
      <c r="L96">
        <v>1348</v>
      </c>
      <c r="N96">
        <v>1009</v>
      </c>
      <c r="O96" t="s">
        <v>181</v>
      </c>
      <c r="P96" t="s">
        <v>181</v>
      </c>
      <c r="Q96">
        <v>1000</v>
      </c>
      <c r="Y96">
        <v>0</v>
      </c>
      <c r="AA96">
        <v>5989</v>
      </c>
      <c r="AB96">
        <v>0</v>
      </c>
      <c r="AC96">
        <v>0</v>
      </c>
      <c r="AD96">
        <v>0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0.026</v>
      </c>
      <c r="AU96" t="s">
        <v>142</v>
      </c>
      <c r="AV96">
        <v>0</v>
      </c>
      <c r="AW96">
        <v>2</v>
      </c>
      <c r="AX96">
        <v>16152421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>
        <f>ROW(Source!A86)</f>
        <v>86</v>
      </c>
      <c r="B97">
        <v>16152422</v>
      </c>
      <c r="C97">
        <v>16152336</v>
      </c>
      <c r="D97">
        <v>13894538</v>
      </c>
      <c r="E97">
        <v>1</v>
      </c>
      <c r="F97">
        <v>1</v>
      </c>
      <c r="G97">
        <v>1</v>
      </c>
      <c r="H97">
        <v>3</v>
      </c>
      <c r="I97" t="s">
        <v>284</v>
      </c>
      <c r="J97" t="s">
        <v>285</v>
      </c>
      <c r="K97" t="s">
        <v>286</v>
      </c>
      <c r="L97">
        <v>1327</v>
      </c>
      <c r="N97">
        <v>1005</v>
      </c>
      <c r="O97" t="s">
        <v>188</v>
      </c>
      <c r="P97" t="s">
        <v>188</v>
      </c>
      <c r="Q97">
        <v>1</v>
      </c>
      <c r="Y97">
        <v>0</v>
      </c>
      <c r="AA97">
        <v>3.25</v>
      </c>
      <c r="AB97">
        <v>0</v>
      </c>
      <c r="AC97">
        <v>0</v>
      </c>
      <c r="AD97">
        <v>0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111</v>
      </c>
      <c r="AU97" t="s">
        <v>142</v>
      </c>
      <c r="AV97">
        <v>0</v>
      </c>
      <c r="AW97">
        <v>2</v>
      </c>
      <c r="AX97">
        <v>16152422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>
        <f>ROW(Source!A86)</f>
        <v>86</v>
      </c>
      <c r="B98">
        <v>16152423</v>
      </c>
      <c r="C98">
        <v>16152336</v>
      </c>
      <c r="D98">
        <v>13893845</v>
      </c>
      <c r="E98">
        <v>1</v>
      </c>
      <c r="F98">
        <v>1</v>
      </c>
      <c r="G98">
        <v>1</v>
      </c>
      <c r="H98">
        <v>3</v>
      </c>
      <c r="I98" t="s">
        <v>287</v>
      </c>
      <c r="J98" t="s">
        <v>288</v>
      </c>
      <c r="K98" t="s">
        <v>289</v>
      </c>
      <c r="L98">
        <v>1348</v>
      </c>
      <c r="N98">
        <v>1009</v>
      </c>
      <c r="O98" t="s">
        <v>181</v>
      </c>
      <c r="P98" t="s">
        <v>181</v>
      </c>
      <c r="Q98">
        <v>1000</v>
      </c>
      <c r="Y98">
        <v>0</v>
      </c>
      <c r="AA98">
        <v>9774.5</v>
      </c>
      <c r="AB98">
        <v>0</v>
      </c>
      <c r="AC98">
        <v>0</v>
      </c>
      <c r="AD98">
        <v>0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0.0115</v>
      </c>
      <c r="AU98" t="s">
        <v>142</v>
      </c>
      <c r="AV98">
        <v>0</v>
      </c>
      <c r="AW98">
        <v>2</v>
      </c>
      <c r="AX98">
        <v>16152423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</row>
    <row r="99" spans="1:75" ht="12.75">
      <c r="A99">
        <f>ROW(Source!A86)</f>
        <v>86</v>
      </c>
      <c r="B99">
        <v>16152424</v>
      </c>
      <c r="C99">
        <v>16152336</v>
      </c>
      <c r="D99">
        <v>13894574</v>
      </c>
      <c r="E99">
        <v>1</v>
      </c>
      <c r="F99">
        <v>1</v>
      </c>
      <c r="G99">
        <v>1</v>
      </c>
      <c r="H99">
        <v>3</v>
      </c>
      <c r="I99" t="s">
        <v>185</v>
      </c>
      <c r="J99" t="s">
        <v>186</v>
      </c>
      <c r="K99" t="s">
        <v>187</v>
      </c>
      <c r="L99">
        <v>1327</v>
      </c>
      <c r="N99">
        <v>1005</v>
      </c>
      <c r="O99" t="s">
        <v>188</v>
      </c>
      <c r="P99" t="s">
        <v>188</v>
      </c>
      <c r="Q99">
        <v>1</v>
      </c>
      <c r="Y99">
        <v>0</v>
      </c>
      <c r="AA99">
        <v>5.71</v>
      </c>
      <c r="AB99">
        <v>0</v>
      </c>
      <c r="AC99">
        <v>0</v>
      </c>
      <c r="AD99">
        <v>0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52.5</v>
      </c>
      <c r="AU99" t="s">
        <v>142</v>
      </c>
      <c r="AV99">
        <v>0</v>
      </c>
      <c r="AW99">
        <v>2</v>
      </c>
      <c r="AX99">
        <v>16152424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</row>
    <row r="100" spans="1:75" ht="12.75">
      <c r="A100">
        <f>ROW(Source!A86)</f>
        <v>86</v>
      </c>
      <c r="B100">
        <v>16152425</v>
      </c>
      <c r="C100">
        <v>16152336</v>
      </c>
      <c r="D100">
        <v>13898861</v>
      </c>
      <c r="E100">
        <v>1</v>
      </c>
      <c r="F100">
        <v>1</v>
      </c>
      <c r="G100">
        <v>1</v>
      </c>
      <c r="H100">
        <v>3</v>
      </c>
      <c r="I100" t="s">
        <v>189</v>
      </c>
      <c r="J100" t="s">
        <v>190</v>
      </c>
      <c r="K100" t="s">
        <v>191</v>
      </c>
      <c r="L100">
        <v>1348</v>
      </c>
      <c r="N100">
        <v>1009</v>
      </c>
      <c r="O100" t="s">
        <v>181</v>
      </c>
      <c r="P100" t="s">
        <v>181</v>
      </c>
      <c r="Q100">
        <v>1000</v>
      </c>
      <c r="Y100">
        <v>0</v>
      </c>
      <c r="AA100">
        <v>11978</v>
      </c>
      <c r="AB100">
        <v>0</v>
      </c>
      <c r="AC100">
        <v>0</v>
      </c>
      <c r="AD100">
        <v>0</v>
      </c>
      <c r="AN100">
        <v>0</v>
      </c>
      <c r="AO100">
        <v>1</v>
      </c>
      <c r="AP100">
        <v>1</v>
      </c>
      <c r="AQ100">
        <v>0</v>
      </c>
      <c r="AR100">
        <v>0</v>
      </c>
      <c r="AT100">
        <v>0.0025</v>
      </c>
      <c r="AU100" t="s">
        <v>142</v>
      </c>
      <c r="AV100">
        <v>0</v>
      </c>
      <c r="AW100">
        <v>2</v>
      </c>
      <c r="AX100">
        <v>16152425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</row>
    <row r="101" spans="1:75" ht="12.75">
      <c r="A101">
        <f>ROW(Source!A86)</f>
        <v>86</v>
      </c>
      <c r="B101">
        <v>16152426</v>
      </c>
      <c r="C101">
        <v>16152336</v>
      </c>
      <c r="D101">
        <v>13899677</v>
      </c>
      <c r="E101">
        <v>1</v>
      </c>
      <c r="F101">
        <v>1</v>
      </c>
      <c r="G101">
        <v>1</v>
      </c>
      <c r="H101">
        <v>3</v>
      </c>
      <c r="I101" t="s">
        <v>192</v>
      </c>
      <c r="J101" t="s">
        <v>193</v>
      </c>
      <c r="K101" t="s">
        <v>194</v>
      </c>
      <c r="L101">
        <v>1339</v>
      </c>
      <c r="N101">
        <v>1007</v>
      </c>
      <c r="O101" t="s">
        <v>63</v>
      </c>
      <c r="P101" t="s">
        <v>63</v>
      </c>
      <c r="Q101">
        <v>1</v>
      </c>
      <c r="Y101">
        <v>0</v>
      </c>
      <c r="AA101">
        <v>1601</v>
      </c>
      <c r="AB101">
        <v>0</v>
      </c>
      <c r="AC101">
        <v>0</v>
      </c>
      <c r="AD101">
        <v>0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0.17</v>
      </c>
      <c r="AU101" t="s">
        <v>142</v>
      </c>
      <c r="AV101">
        <v>0</v>
      </c>
      <c r="AW101">
        <v>2</v>
      </c>
      <c r="AX101">
        <v>16152426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</row>
    <row r="102" spans="1:75" ht="12.75">
      <c r="A102">
        <f>ROW(Source!A86)</f>
        <v>86</v>
      </c>
      <c r="B102">
        <v>16152427</v>
      </c>
      <c r="C102">
        <v>16152336</v>
      </c>
      <c r="D102">
        <v>13902295</v>
      </c>
      <c r="E102">
        <v>1</v>
      </c>
      <c r="F102">
        <v>1</v>
      </c>
      <c r="G102">
        <v>1</v>
      </c>
      <c r="H102">
        <v>3</v>
      </c>
      <c r="I102" t="s">
        <v>290</v>
      </c>
      <c r="J102" t="s">
        <v>291</v>
      </c>
      <c r="K102" t="s">
        <v>292</v>
      </c>
      <c r="L102">
        <v>1339</v>
      </c>
      <c r="N102">
        <v>1007</v>
      </c>
      <c r="O102" t="s">
        <v>63</v>
      </c>
      <c r="P102" t="s">
        <v>63</v>
      </c>
      <c r="Q102">
        <v>1</v>
      </c>
      <c r="Y102">
        <v>0</v>
      </c>
      <c r="AA102">
        <v>530</v>
      </c>
      <c r="AB102">
        <v>0</v>
      </c>
      <c r="AC102">
        <v>0</v>
      </c>
      <c r="AD102">
        <v>0</v>
      </c>
      <c r="AN102">
        <v>1</v>
      </c>
      <c r="AO102">
        <v>0</v>
      </c>
      <c r="AP102">
        <v>1</v>
      </c>
      <c r="AQ102">
        <v>0</v>
      </c>
      <c r="AR102">
        <v>0</v>
      </c>
      <c r="AT102">
        <v>0</v>
      </c>
      <c r="AU102" t="s">
        <v>142</v>
      </c>
      <c r="AV102">
        <v>0</v>
      </c>
      <c r="AW102">
        <v>2</v>
      </c>
      <c r="AX102">
        <v>16152427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</row>
    <row r="103" spans="1:75" ht="12.75">
      <c r="A103">
        <f>ROW(Source!A86)</f>
        <v>86</v>
      </c>
      <c r="B103">
        <v>16152428</v>
      </c>
      <c r="C103">
        <v>16152336</v>
      </c>
      <c r="D103">
        <v>13904993</v>
      </c>
      <c r="E103">
        <v>1</v>
      </c>
      <c r="F103">
        <v>1</v>
      </c>
      <c r="G103">
        <v>1</v>
      </c>
      <c r="H103">
        <v>3</v>
      </c>
      <c r="I103" t="s">
        <v>201</v>
      </c>
      <c r="J103" t="s">
        <v>202</v>
      </c>
      <c r="K103" t="s">
        <v>203</v>
      </c>
      <c r="L103">
        <v>1348</v>
      </c>
      <c r="N103">
        <v>1009</v>
      </c>
      <c r="O103" t="s">
        <v>181</v>
      </c>
      <c r="P103" t="s">
        <v>181</v>
      </c>
      <c r="Q103">
        <v>1000</v>
      </c>
      <c r="Y103">
        <v>0</v>
      </c>
      <c r="AA103">
        <v>15255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1</v>
      </c>
      <c r="AQ103">
        <v>0</v>
      </c>
      <c r="AR103">
        <v>0</v>
      </c>
      <c r="AT103">
        <v>0.0175</v>
      </c>
      <c r="AU103" t="s">
        <v>142</v>
      </c>
      <c r="AV103">
        <v>0</v>
      </c>
      <c r="AW103">
        <v>2</v>
      </c>
      <c r="AX103">
        <v>16152428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4" spans="1:75" ht="12.75">
      <c r="A104">
        <f>ROW(Source!A86)</f>
        <v>86</v>
      </c>
      <c r="B104">
        <v>16152429</v>
      </c>
      <c r="C104">
        <v>16152336</v>
      </c>
      <c r="D104">
        <v>13914389</v>
      </c>
      <c r="E104">
        <v>1</v>
      </c>
      <c r="F104">
        <v>1</v>
      </c>
      <c r="G104">
        <v>1</v>
      </c>
      <c r="H104">
        <v>3</v>
      </c>
      <c r="I104" t="s">
        <v>293</v>
      </c>
      <c r="J104" t="s">
        <v>294</v>
      </c>
      <c r="K104" t="s">
        <v>295</v>
      </c>
      <c r="L104">
        <v>1327</v>
      </c>
      <c r="N104">
        <v>1005</v>
      </c>
      <c r="O104" t="s">
        <v>188</v>
      </c>
      <c r="P104" t="s">
        <v>188</v>
      </c>
      <c r="Q104">
        <v>1</v>
      </c>
      <c r="Y104">
        <v>0</v>
      </c>
      <c r="AA104">
        <v>65.8</v>
      </c>
      <c r="AB104">
        <v>0</v>
      </c>
      <c r="AC104">
        <v>0</v>
      </c>
      <c r="AD104">
        <v>0</v>
      </c>
      <c r="AN104">
        <v>0</v>
      </c>
      <c r="AO104">
        <v>1</v>
      </c>
      <c r="AP104">
        <v>1</v>
      </c>
      <c r="AQ104">
        <v>0</v>
      </c>
      <c r="AR104">
        <v>0</v>
      </c>
      <c r="AT104">
        <v>80</v>
      </c>
      <c r="AU104" t="s">
        <v>142</v>
      </c>
      <c r="AV104">
        <v>0</v>
      </c>
      <c r="AW104">
        <v>2</v>
      </c>
      <c r="AX104">
        <v>16152429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>
        <f>ROW(Source!A86)</f>
        <v>86</v>
      </c>
      <c r="B105">
        <v>16152430</v>
      </c>
      <c r="C105">
        <v>16152336</v>
      </c>
      <c r="D105">
        <v>13952064</v>
      </c>
      <c r="E105">
        <v>1</v>
      </c>
      <c r="F105">
        <v>1</v>
      </c>
      <c r="G105">
        <v>1</v>
      </c>
      <c r="H105">
        <v>3</v>
      </c>
      <c r="I105" t="s">
        <v>296</v>
      </c>
      <c r="J105" t="s">
        <v>297</v>
      </c>
      <c r="K105" t="s">
        <v>298</v>
      </c>
      <c r="L105">
        <v>1339</v>
      </c>
      <c r="N105">
        <v>1007</v>
      </c>
      <c r="O105" t="s">
        <v>63</v>
      </c>
      <c r="P105" t="s">
        <v>63</v>
      </c>
      <c r="Q105">
        <v>1</v>
      </c>
      <c r="Y105">
        <v>0</v>
      </c>
      <c r="AA105">
        <v>0</v>
      </c>
      <c r="AB105">
        <v>0</v>
      </c>
      <c r="AC105">
        <v>0</v>
      </c>
      <c r="AD105">
        <v>0</v>
      </c>
      <c r="AN105">
        <v>1</v>
      </c>
      <c r="AO105">
        <v>0</v>
      </c>
      <c r="AP105">
        <v>1</v>
      </c>
      <c r="AQ105">
        <v>0</v>
      </c>
      <c r="AR105">
        <v>0</v>
      </c>
      <c r="AT105">
        <v>0</v>
      </c>
      <c r="AU105" t="s">
        <v>142</v>
      </c>
      <c r="AV105">
        <v>0</v>
      </c>
      <c r="AW105">
        <v>2</v>
      </c>
      <c r="AX105">
        <v>16152430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>
        <f>ROW(Source!A87)</f>
        <v>87</v>
      </c>
      <c r="B106">
        <v>16152435</v>
      </c>
      <c r="C106">
        <v>16152337</v>
      </c>
      <c r="D106">
        <v>121621</v>
      </c>
      <c r="E106">
        <v>1</v>
      </c>
      <c r="F106">
        <v>1</v>
      </c>
      <c r="G106">
        <v>1</v>
      </c>
      <c r="H106">
        <v>1</v>
      </c>
      <c r="I106" t="s">
        <v>220</v>
      </c>
      <c r="K106" t="s">
        <v>164</v>
      </c>
      <c r="L106">
        <v>1369</v>
      </c>
      <c r="N106">
        <v>1013</v>
      </c>
      <c r="O106" t="s">
        <v>165</v>
      </c>
      <c r="P106" t="s">
        <v>165</v>
      </c>
      <c r="Q106">
        <v>1</v>
      </c>
      <c r="Y106">
        <v>40.024</v>
      </c>
      <c r="AA106">
        <v>0</v>
      </c>
      <c r="AB106">
        <v>0</v>
      </c>
      <c r="AC106">
        <v>0</v>
      </c>
      <c r="AD106">
        <v>8.74</v>
      </c>
      <c r="AN106">
        <v>0</v>
      </c>
      <c r="AO106">
        <v>1</v>
      </c>
      <c r="AP106">
        <v>1</v>
      </c>
      <c r="AQ106">
        <v>0</v>
      </c>
      <c r="AR106">
        <v>0</v>
      </c>
      <c r="AT106">
        <v>100.06</v>
      </c>
      <c r="AU106" t="s">
        <v>158</v>
      </c>
      <c r="AV106">
        <v>1</v>
      </c>
      <c r="AW106">
        <v>2</v>
      </c>
      <c r="AX106">
        <v>16152435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>
        <f>ROW(Source!A87)</f>
        <v>87</v>
      </c>
      <c r="B107">
        <v>16152436</v>
      </c>
      <c r="C107">
        <v>16152337</v>
      </c>
      <c r="D107">
        <v>121548</v>
      </c>
      <c r="E107">
        <v>1</v>
      </c>
      <c r="F107">
        <v>1</v>
      </c>
      <c r="G107">
        <v>1</v>
      </c>
      <c r="H107">
        <v>1</v>
      </c>
      <c r="I107" t="s">
        <v>32</v>
      </c>
      <c r="K107" t="s">
        <v>166</v>
      </c>
      <c r="L107">
        <v>1369</v>
      </c>
      <c r="N107">
        <v>1013</v>
      </c>
      <c r="O107" t="s">
        <v>165</v>
      </c>
      <c r="P107" t="s">
        <v>165</v>
      </c>
      <c r="Q107">
        <v>1</v>
      </c>
      <c r="Y107">
        <v>0.11200000000000002</v>
      </c>
      <c r="AA107">
        <v>0</v>
      </c>
      <c r="AB107">
        <v>0</v>
      </c>
      <c r="AC107">
        <v>0</v>
      </c>
      <c r="AD107">
        <v>0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0.28</v>
      </c>
      <c r="AU107" t="s">
        <v>158</v>
      </c>
      <c r="AV107">
        <v>2</v>
      </c>
      <c r="AW107">
        <v>2</v>
      </c>
      <c r="AX107">
        <v>16152436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>
        <f>ROW(Source!A87)</f>
        <v>87</v>
      </c>
      <c r="B108">
        <v>16152437</v>
      </c>
      <c r="C108">
        <v>16152337</v>
      </c>
      <c r="D108">
        <v>13953323</v>
      </c>
      <c r="E108">
        <v>1</v>
      </c>
      <c r="F108">
        <v>1</v>
      </c>
      <c r="G108">
        <v>1</v>
      </c>
      <c r="H108">
        <v>2</v>
      </c>
      <c r="I108" t="s">
        <v>167</v>
      </c>
      <c r="J108" t="s">
        <v>168</v>
      </c>
      <c r="K108" t="s">
        <v>169</v>
      </c>
      <c r="L108">
        <v>1480</v>
      </c>
      <c r="N108">
        <v>1013</v>
      </c>
      <c r="O108" t="s">
        <v>170</v>
      </c>
      <c r="P108" t="s">
        <v>171</v>
      </c>
      <c r="Q108">
        <v>1</v>
      </c>
      <c r="Y108">
        <v>0.11200000000000002</v>
      </c>
      <c r="AA108">
        <v>0</v>
      </c>
      <c r="AB108">
        <v>111.99</v>
      </c>
      <c r="AC108">
        <v>13.5</v>
      </c>
      <c r="AD108">
        <v>0</v>
      </c>
      <c r="AN108">
        <v>0</v>
      </c>
      <c r="AO108">
        <v>1</v>
      </c>
      <c r="AP108">
        <v>1</v>
      </c>
      <c r="AQ108">
        <v>0</v>
      </c>
      <c r="AR108">
        <v>0</v>
      </c>
      <c r="AT108">
        <v>0.28</v>
      </c>
      <c r="AU108" t="s">
        <v>158</v>
      </c>
      <c r="AV108">
        <v>0</v>
      </c>
      <c r="AW108">
        <v>2</v>
      </c>
      <c r="AX108">
        <v>16152437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>
        <f>ROW(Source!A87)</f>
        <v>87</v>
      </c>
      <c r="B109">
        <v>16152438</v>
      </c>
      <c r="C109">
        <v>16152337</v>
      </c>
      <c r="D109">
        <v>13953484</v>
      </c>
      <c r="E109">
        <v>1</v>
      </c>
      <c r="F109">
        <v>1</v>
      </c>
      <c r="G109">
        <v>1</v>
      </c>
      <c r="H109">
        <v>2</v>
      </c>
      <c r="I109" t="s">
        <v>299</v>
      </c>
      <c r="J109" t="s">
        <v>300</v>
      </c>
      <c r="K109" t="s">
        <v>301</v>
      </c>
      <c r="L109">
        <v>1480</v>
      </c>
      <c r="N109">
        <v>1013</v>
      </c>
      <c r="O109" t="s">
        <v>170</v>
      </c>
      <c r="P109" t="s">
        <v>171</v>
      </c>
      <c r="Q109">
        <v>1</v>
      </c>
      <c r="Y109">
        <v>4.02</v>
      </c>
      <c r="AA109">
        <v>0</v>
      </c>
      <c r="AB109">
        <v>3.12</v>
      </c>
      <c r="AC109">
        <v>0</v>
      </c>
      <c r="AD109">
        <v>0</v>
      </c>
      <c r="AN109">
        <v>0</v>
      </c>
      <c r="AO109">
        <v>1</v>
      </c>
      <c r="AP109">
        <v>1</v>
      </c>
      <c r="AQ109">
        <v>0</v>
      </c>
      <c r="AR109">
        <v>0</v>
      </c>
      <c r="AT109">
        <v>10.05</v>
      </c>
      <c r="AU109" t="s">
        <v>158</v>
      </c>
      <c r="AV109">
        <v>0</v>
      </c>
      <c r="AW109">
        <v>2</v>
      </c>
      <c r="AX109">
        <v>16152438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</row>
    <row r="110" spans="1:75" ht="12.75">
      <c r="A110">
        <f>ROW(Source!A87)</f>
        <v>87</v>
      </c>
      <c r="B110">
        <v>16152439</v>
      </c>
      <c r="C110">
        <v>16152337</v>
      </c>
      <c r="D110">
        <v>13953492</v>
      </c>
      <c r="E110">
        <v>1</v>
      </c>
      <c r="F110">
        <v>1</v>
      </c>
      <c r="G110">
        <v>1</v>
      </c>
      <c r="H110">
        <v>2</v>
      </c>
      <c r="I110" t="s">
        <v>302</v>
      </c>
      <c r="J110" t="s">
        <v>303</v>
      </c>
      <c r="K110" t="s">
        <v>304</v>
      </c>
      <c r="L110">
        <v>1480</v>
      </c>
      <c r="N110">
        <v>1013</v>
      </c>
      <c r="O110" t="s">
        <v>170</v>
      </c>
      <c r="P110" t="s">
        <v>171</v>
      </c>
      <c r="Q110">
        <v>1</v>
      </c>
      <c r="Y110">
        <v>0.08</v>
      </c>
      <c r="AA110">
        <v>0</v>
      </c>
      <c r="AB110">
        <v>6.66</v>
      </c>
      <c r="AC110">
        <v>0</v>
      </c>
      <c r="AD110">
        <v>0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0.2</v>
      </c>
      <c r="AU110" t="s">
        <v>158</v>
      </c>
      <c r="AV110">
        <v>0</v>
      </c>
      <c r="AW110">
        <v>2</v>
      </c>
      <c r="AX110">
        <v>16152439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</row>
    <row r="111" spans="1:75" ht="12.75">
      <c r="A111">
        <f>ROW(Source!A87)</f>
        <v>87</v>
      </c>
      <c r="B111">
        <v>16152440</v>
      </c>
      <c r="C111">
        <v>16152337</v>
      </c>
      <c r="D111">
        <v>13953665</v>
      </c>
      <c r="E111">
        <v>1</v>
      </c>
      <c r="F111">
        <v>1</v>
      </c>
      <c r="G111">
        <v>1</v>
      </c>
      <c r="H111">
        <v>2</v>
      </c>
      <c r="I111" t="s">
        <v>251</v>
      </c>
      <c r="J111" t="s">
        <v>252</v>
      </c>
      <c r="K111" t="s">
        <v>253</v>
      </c>
      <c r="L111">
        <v>1480</v>
      </c>
      <c r="N111">
        <v>1013</v>
      </c>
      <c r="O111" t="s">
        <v>170</v>
      </c>
      <c r="P111" t="s">
        <v>171</v>
      </c>
      <c r="Q111">
        <v>1</v>
      </c>
      <c r="Y111">
        <v>0.524</v>
      </c>
      <c r="AA111">
        <v>0</v>
      </c>
      <c r="AB111">
        <v>8.1</v>
      </c>
      <c r="AC111">
        <v>0</v>
      </c>
      <c r="AD111">
        <v>0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1.31</v>
      </c>
      <c r="AU111" t="s">
        <v>158</v>
      </c>
      <c r="AV111">
        <v>0</v>
      </c>
      <c r="AW111">
        <v>2</v>
      </c>
      <c r="AX111">
        <v>16152440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</row>
    <row r="112" spans="1:75" ht="12.75">
      <c r="A112">
        <f>ROW(Source!A87)</f>
        <v>87</v>
      </c>
      <c r="B112">
        <v>16152441</v>
      </c>
      <c r="C112">
        <v>16152337</v>
      </c>
      <c r="D112">
        <v>13956128</v>
      </c>
      <c r="E112">
        <v>1</v>
      </c>
      <c r="F112">
        <v>1</v>
      </c>
      <c r="G112">
        <v>1</v>
      </c>
      <c r="H112">
        <v>2</v>
      </c>
      <c r="I112" t="s">
        <v>175</v>
      </c>
      <c r="J112" t="s">
        <v>176</v>
      </c>
      <c r="K112" t="s">
        <v>177</v>
      </c>
      <c r="L112">
        <v>1480</v>
      </c>
      <c r="N112">
        <v>1013</v>
      </c>
      <c r="O112" t="s">
        <v>170</v>
      </c>
      <c r="P112" t="s">
        <v>171</v>
      </c>
      <c r="Q112">
        <v>1</v>
      </c>
      <c r="Y112">
        <v>0.17200000000000001</v>
      </c>
      <c r="AA112">
        <v>0</v>
      </c>
      <c r="AB112">
        <v>87.17</v>
      </c>
      <c r="AC112">
        <v>0</v>
      </c>
      <c r="AD112">
        <v>0</v>
      </c>
      <c r="AN112">
        <v>0</v>
      </c>
      <c r="AO112">
        <v>1</v>
      </c>
      <c r="AP112">
        <v>1</v>
      </c>
      <c r="AQ112">
        <v>0</v>
      </c>
      <c r="AR112">
        <v>0</v>
      </c>
      <c r="AT112">
        <v>0.43</v>
      </c>
      <c r="AU112" t="s">
        <v>158</v>
      </c>
      <c r="AV112">
        <v>0</v>
      </c>
      <c r="AW112">
        <v>2</v>
      </c>
      <c r="AX112">
        <v>16152441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</row>
    <row r="113" spans="1:75" ht="12.75">
      <c r="A113">
        <f>ROW(Source!A87)</f>
        <v>87</v>
      </c>
      <c r="B113">
        <v>16152442</v>
      </c>
      <c r="C113">
        <v>16152337</v>
      </c>
      <c r="D113">
        <v>13896069</v>
      </c>
      <c r="E113">
        <v>1</v>
      </c>
      <c r="F113">
        <v>1</v>
      </c>
      <c r="G113">
        <v>1</v>
      </c>
      <c r="H113">
        <v>3</v>
      </c>
      <c r="I113" t="s">
        <v>305</v>
      </c>
      <c r="J113" t="s">
        <v>306</v>
      </c>
      <c r="K113" t="s">
        <v>307</v>
      </c>
      <c r="L113">
        <v>1348</v>
      </c>
      <c r="N113">
        <v>1009</v>
      </c>
      <c r="O113" t="s">
        <v>181</v>
      </c>
      <c r="P113" t="s">
        <v>181</v>
      </c>
      <c r="Q113">
        <v>1000</v>
      </c>
      <c r="Y113">
        <v>0</v>
      </c>
      <c r="AA113">
        <v>17183</v>
      </c>
      <c r="AB113">
        <v>0</v>
      </c>
      <c r="AC113">
        <v>0</v>
      </c>
      <c r="AD113">
        <v>0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0.00269</v>
      </c>
      <c r="AU113" t="s">
        <v>142</v>
      </c>
      <c r="AV113">
        <v>0</v>
      </c>
      <c r="AW113">
        <v>2</v>
      </c>
      <c r="AX113">
        <v>16152442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</row>
    <row r="114" spans="1:75" ht="12.75">
      <c r="A114">
        <f>ROW(Source!A87)</f>
        <v>87</v>
      </c>
      <c r="B114">
        <v>16152443</v>
      </c>
      <c r="C114">
        <v>16152337</v>
      </c>
      <c r="D114">
        <v>13898595</v>
      </c>
      <c r="E114">
        <v>1</v>
      </c>
      <c r="F114">
        <v>1</v>
      </c>
      <c r="G114">
        <v>1</v>
      </c>
      <c r="H114">
        <v>3</v>
      </c>
      <c r="I114" t="s">
        <v>308</v>
      </c>
      <c r="J114" t="s">
        <v>309</v>
      </c>
      <c r="K114" t="s">
        <v>310</v>
      </c>
      <c r="L114">
        <v>1348</v>
      </c>
      <c r="N114">
        <v>1009</v>
      </c>
      <c r="O114" t="s">
        <v>181</v>
      </c>
      <c r="P114" t="s">
        <v>181</v>
      </c>
      <c r="Q114">
        <v>1000</v>
      </c>
      <c r="Y114">
        <v>0</v>
      </c>
      <c r="AA114">
        <v>10362</v>
      </c>
      <c r="AB114">
        <v>0</v>
      </c>
      <c r="AC114">
        <v>0</v>
      </c>
      <c r="AD114">
        <v>0</v>
      </c>
      <c r="AN114">
        <v>0</v>
      </c>
      <c r="AO114">
        <v>1</v>
      </c>
      <c r="AP114">
        <v>1</v>
      </c>
      <c r="AQ114">
        <v>0</v>
      </c>
      <c r="AR114">
        <v>0</v>
      </c>
      <c r="AT114">
        <v>0.00033</v>
      </c>
      <c r="AU114" t="s">
        <v>142</v>
      </c>
      <c r="AV114">
        <v>0</v>
      </c>
      <c r="AW114">
        <v>2</v>
      </c>
      <c r="AX114">
        <v>16152443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</row>
    <row r="115" spans="1:75" ht="12.75">
      <c r="A115">
        <f>ROW(Source!A87)</f>
        <v>87</v>
      </c>
      <c r="B115">
        <v>16152444</v>
      </c>
      <c r="C115">
        <v>16152337</v>
      </c>
      <c r="D115">
        <v>13895104</v>
      </c>
      <c r="E115">
        <v>1</v>
      </c>
      <c r="F115">
        <v>1</v>
      </c>
      <c r="G115">
        <v>1</v>
      </c>
      <c r="H115">
        <v>3</v>
      </c>
      <c r="I115" t="s">
        <v>311</v>
      </c>
      <c r="J115" t="s">
        <v>312</v>
      </c>
      <c r="K115" t="s">
        <v>313</v>
      </c>
      <c r="L115">
        <v>1346</v>
      </c>
      <c r="N115">
        <v>1009</v>
      </c>
      <c r="O115" t="s">
        <v>269</v>
      </c>
      <c r="P115" t="s">
        <v>269</v>
      </c>
      <c r="Q115">
        <v>1</v>
      </c>
      <c r="Y115">
        <v>0</v>
      </c>
      <c r="AA115">
        <v>23.09</v>
      </c>
      <c r="AB115">
        <v>0</v>
      </c>
      <c r="AC115">
        <v>0</v>
      </c>
      <c r="AD115">
        <v>0</v>
      </c>
      <c r="AN115">
        <v>0</v>
      </c>
      <c r="AO115">
        <v>1</v>
      </c>
      <c r="AP115">
        <v>1</v>
      </c>
      <c r="AQ115">
        <v>0</v>
      </c>
      <c r="AR115">
        <v>0</v>
      </c>
      <c r="AT115">
        <v>9.91</v>
      </c>
      <c r="AU115" t="s">
        <v>142</v>
      </c>
      <c r="AV115">
        <v>0</v>
      </c>
      <c r="AW115">
        <v>2</v>
      </c>
      <c r="AX115">
        <v>16152444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</row>
    <row r="116" spans="1:75" ht="12.75">
      <c r="A116">
        <f>ROW(Source!A87)</f>
        <v>87</v>
      </c>
      <c r="B116">
        <v>16152445</v>
      </c>
      <c r="C116">
        <v>16152337</v>
      </c>
      <c r="D116">
        <v>13898783</v>
      </c>
      <c r="E116">
        <v>1</v>
      </c>
      <c r="F116">
        <v>1</v>
      </c>
      <c r="G116">
        <v>1</v>
      </c>
      <c r="H116">
        <v>3</v>
      </c>
      <c r="I116" t="s">
        <v>257</v>
      </c>
      <c r="J116" t="s">
        <v>258</v>
      </c>
      <c r="K116" t="s">
        <v>259</v>
      </c>
      <c r="L116">
        <v>1348</v>
      </c>
      <c r="N116">
        <v>1009</v>
      </c>
      <c r="O116" t="s">
        <v>181</v>
      </c>
      <c r="P116" t="s">
        <v>181</v>
      </c>
      <c r="Q116">
        <v>1000</v>
      </c>
      <c r="Y116">
        <v>0</v>
      </c>
      <c r="AA116">
        <v>9040</v>
      </c>
      <c r="AB116">
        <v>0</v>
      </c>
      <c r="AC116">
        <v>0</v>
      </c>
      <c r="AD116">
        <v>0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0.008</v>
      </c>
      <c r="AU116" t="s">
        <v>142</v>
      </c>
      <c r="AV116">
        <v>0</v>
      </c>
      <c r="AW116">
        <v>2</v>
      </c>
      <c r="AX116">
        <v>16152445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</row>
    <row r="117" spans="1:75" ht="12.75">
      <c r="A117">
        <f>ROW(Source!A87)</f>
        <v>87</v>
      </c>
      <c r="B117">
        <v>16152446</v>
      </c>
      <c r="C117">
        <v>16152337</v>
      </c>
      <c r="D117">
        <v>13951415</v>
      </c>
      <c r="E117">
        <v>1</v>
      </c>
      <c r="F117">
        <v>1</v>
      </c>
      <c r="G117">
        <v>1</v>
      </c>
      <c r="H117">
        <v>3</v>
      </c>
      <c r="I117" t="s">
        <v>314</v>
      </c>
      <c r="J117" t="s">
        <v>315</v>
      </c>
      <c r="K117" t="s">
        <v>316</v>
      </c>
      <c r="L117">
        <v>1327</v>
      </c>
      <c r="N117">
        <v>1005</v>
      </c>
      <c r="O117" t="s">
        <v>188</v>
      </c>
      <c r="P117" t="s">
        <v>188</v>
      </c>
      <c r="Q117">
        <v>1</v>
      </c>
      <c r="Y117">
        <v>0</v>
      </c>
      <c r="AA117">
        <v>0</v>
      </c>
      <c r="AB117">
        <v>0</v>
      </c>
      <c r="AC117">
        <v>0</v>
      </c>
      <c r="AD117">
        <v>0</v>
      </c>
      <c r="AN117">
        <v>1</v>
      </c>
      <c r="AO117">
        <v>0</v>
      </c>
      <c r="AP117">
        <v>1</v>
      </c>
      <c r="AQ117">
        <v>0</v>
      </c>
      <c r="AR117">
        <v>0</v>
      </c>
      <c r="AT117">
        <v>0</v>
      </c>
      <c r="AU117" t="s">
        <v>142</v>
      </c>
      <c r="AV117">
        <v>0</v>
      </c>
      <c r="AW117">
        <v>2</v>
      </c>
      <c r="AX117">
        <v>16152446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</row>
    <row r="118" spans="1:75" ht="12.75">
      <c r="A118">
        <f>ROW(Source!A87)</f>
        <v>87</v>
      </c>
      <c r="B118">
        <v>16152447</v>
      </c>
      <c r="C118">
        <v>16152337</v>
      </c>
      <c r="D118">
        <v>13952176</v>
      </c>
      <c r="E118">
        <v>1</v>
      </c>
      <c r="F118">
        <v>1</v>
      </c>
      <c r="G118">
        <v>1</v>
      </c>
      <c r="H118">
        <v>3</v>
      </c>
      <c r="I118" t="s">
        <v>317</v>
      </c>
      <c r="J118" t="s">
        <v>318</v>
      </c>
      <c r="K118" t="s">
        <v>156</v>
      </c>
      <c r="L118">
        <v>1327</v>
      </c>
      <c r="N118">
        <v>1005</v>
      </c>
      <c r="O118" t="s">
        <v>188</v>
      </c>
      <c r="P118" t="s">
        <v>188</v>
      </c>
      <c r="Q118">
        <v>1</v>
      </c>
      <c r="Y118">
        <v>0</v>
      </c>
      <c r="AA118">
        <v>0</v>
      </c>
      <c r="AB118">
        <v>0</v>
      </c>
      <c r="AC118">
        <v>0</v>
      </c>
      <c r="AD118">
        <v>0</v>
      </c>
      <c r="AN118">
        <v>1</v>
      </c>
      <c r="AO118">
        <v>0</v>
      </c>
      <c r="AP118">
        <v>1</v>
      </c>
      <c r="AQ118">
        <v>0</v>
      </c>
      <c r="AR118">
        <v>0</v>
      </c>
      <c r="AT118">
        <v>100</v>
      </c>
      <c r="AU118" t="s">
        <v>142</v>
      </c>
      <c r="AV118">
        <v>0</v>
      </c>
      <c r="AW118">
        <v>2</v>
      </c>
      <c r="AX118">
        <v>16152447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</row>
    <row r="119" spans="1:75" ht="12.75">
      <c r="A119">
        <f>ROW(Source!A87)</f>
        <v>87</v>
      </c>
      <c r="B119">
        <v>16152448</v>
      </c>
      <c r="C119">
        <v>16152337</v>
      </c>
      <c r="D119">
        <v>13952189</v>
      </c>
      <c r="E119">
        <v>1</v>
      </c>
      <c r="F119">
        <v>1</v>
      </c>
      <c r="G119">
        <v>1</v>
      </c>
      <c r="H119">
        <v>3</v>
      </c>
      <c r="I119" t="s">
        <v>319</v>
      </c>
      <c r="J119" t="s">
        <v>320</v>
      </c>
      <c r="K119" t="s">
        <v>321</v>
      </c>
      <c r="L119">
        <v>1354</v>
      </c>
      <c r="N119">
        <v>1010</v>
      </c>
      <c r="O119" t="s">
        <v>322</v>
      </c>
      <c r="P119" t="s">
        <v>322</v>
      </c>
      <c r="Q119">
        <v>1</v>
      </c>
      <c r="Y119">
        <v>0</v>
      </c>
      <c r="AA119">
        <v>0</v>
      </c>
      <c r="AB119">
        <v>0</v>
      </c>
      <c r="AC119">
        <v>0</v>
      </c>
      <c r="AD119">
        <v>0</v>
      </c>
      <c r="AN119">
        <v>1</v>
      </c>
      <c r="AO119">
        <v>0</v>
      </c>
      <c r="AP119">
        <v>1</v>
      </c>
      <c r="AQ119">
        <v>0</v>
      </c>
      <c r="AR119">
        <v>0</v>
      </c>
      <c r="AT119">
        <v>0</v>
      </c>
      <c r="AU119" t="s">
        <v>142</v>
      </c>
      <c r="AV119">
        <v>0</v>
      </c>
      <c r="AW119">
        <v>2</v>
      </c>
      <c r="AX119">
        <v>16152448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</row>
    <row r="120" spans="1:75" ht="12.75">
      <c r="A120">
        <f>ROW(Source!A87)</f>
        <v>87</v>
      </c>
      <c r="B120">
        <v>16152449</v>
      </c>
      <c r="C120">
        <v>16152337</v>
      </c>
      <c r="D120">
        <v>13952216</v>
      </c>
      <c r="E120">
        <v>1</v>
      </c>
      <c r="F120">
        <v>1</v>
      </c>
      <c r="G120">
        <v>1</v>
      </c>
      <c r="H120">
        <v>3</v>
      </c>
      <c r="I120" t="s">
        <v>323</v>
      </c>
      <c r="J120" t="s">
        <v>324</v>
      </c>
      <c r="K120" t="s">
        <v>325</v>
      </c>
      <c r="L120">
        <v>1346</v>
      </c>
      <c r="N120">
        <v>1009</v>
      </c>
      <c r="O120" t="s">
        <v>269</v>
      </c>
      <c r="P120" t="s">
        <v>269</v>
      </c>
      <c r="Q120">
        <v>1</v>
      </c>
      <c r="Y120">
        <v>0</v>
      </c>
      <c r="AA120">
        <v>0</v>
      </c>
      <c r="AB120">
        <v>0</v>
      </c>
      <c r="AC120">
        <v>0</v>
      </c>
      <c r="AD120">
        <v>0</v>
      </c>
      <c r="AN120">
        <v>1</v>
      </c>
      <c r="AO120">
        <v>0</v>
      </c>
      <c r="AP120">
        <v>1</v>
      </c>
      <c r="AQ120">
        <v>0</v>
      </c>
      <c r="AR120">
        <v>0</v>
      </c>
      <c r="AT120">
        <v>0</v>
      </c>
      <c r="AU120" t="s">
        <v>142</v>
      </c>
      <c r="AV120">
        <v>0</v>
      </c>
      <c r="AW120">
        <v>2</v>
      </c>
      <c r="AX120">
        <v>16152449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</row>
    <row r="121" spans="1:75" ht="12.75">
      <c r="A121">
        <f>ROW(Source!A87)</f>
        <v>87</v>
      </c>
      <c r="B121">
        <v>16152450</v>
      </c>
      <c r="C121">
        <v>16152337</v>
      </c>
      <c r="D121">
        <v>13952281</v>
      </c>
      <c r="E121">
        <v>1</v>
      </c>
      <c r="F121">
        <v>1</v>
      </c>
      <c r="G121">
        <v>1</v>
      </c>
      <c r="H121">
        <v>3</v>
      </c>
      <c r="I121" t="s">
        <v>326</v>
      </c>
      <c r="J121" t="s">
        <v>327</v>
      </c>
      <c r="K121" t="s">
        <v>328</v>
      </c>
      <c r="L121">
        <v>1354</v>
      </c>
      <c r="N121">
        <v>1010</v>
      </c>
      <c r="O121" t="s">
        <v>322</v>
      </c>
      <c r="P121" t="s">
        <v>322</v>
      </c>
      <c r="Q121">
        <v>1</v>
      </c>
      <c r="Y121">
        <v>0</v>
      </c>
      <c r="AA121">
        <v>0</v>
      </c>
      <c r="AB121">
        <v>0</v>
      </c>
      <c r="AC121">
        <v>0</v>
      </c>
      <c r="AD121">
        <v>0</v>
      </c>
      <c r="AN121">
        <v>1</v>
      </c>
      <c r="AO121">
        <v>0</v>
      </c>
      <c r="AP121">
        <v>1</v>
      </c>
      <c r="AQ121">
        <v>0</v>
      </c>
      <c r="AR121">
        <v>0</v>
      </c>
      <c r="AT121">
        <v>0</v>
      </c>
      <c r="AU121" t="s">
        <v>142</v>
      </c>
      <c r="AV121">
        <v>0</v>
      </c>
      <c r="AW121">
        <v>2</v>
      </c>
      <c r="AX121">
        <v>16152450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</row>
    <row r="122" spans="1:75" ht="12.75">
      <c r="A122">
        <f>ROW(Source!A87)</f>
        <v>87</v>
      </c>
      <c r="B122">
        <v>16152451</v>
      </c>
      <c r="C122">
        <v>16152337</v>
      </c>
      <c r="D122">
        <v>13951004</v>
      </c>
      <c r="E122">
        <v>1</v>
      </c>
      <c r="F122">
        <v>1</v>
      </c>
      <c r="G122">
        <v>1</v>
      </c>
      <c r="H122">
        <v>3</v>
      </c>
      <c r="I122" t="s">
        <v>329</v>
      </c>
      <c r="J122" t="s">
        <v>330</v>
      </c>
      <c r="K122" t="s">
        <v>331</v>
      </c>
      <c r="L122">
        <v>1348</v>
      </c>
      <c r="N122">
        <v>1009</v>
      </c>
      <c r="O122" t="s">
        <v>181</v>
      </c>
      <c r="P122" t="s">
        <v>181</v>
      </c>
      <c r="Q122">
        <v>1000</v>
      </c>
      <c r="Y122">
        <v>0</v>
      </c>
      <c r="AA122">
        <v>26499</v>
      </c>
      <c r="AB122">
        <v>0</v>
      </c>
      <c r="AC122">
        <v>0</v>
      </c>
      <c r="AD122">
        <v>0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0.0011</v>
      </c>
      <c r="AU122" t="s">
        <v>142</v>
      </c>
      <c r="AV122">
        <v>0</v>
      </c>
      <c r="AW122">
        <v>2</v>
      </c>
      <c r="AX122">
        <v>16152451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16152122</v>
      </c>
      <c r="C1">
        <v>16152113</v>
      </c>
      <c r="D1">
        <v>121606</v>
      </c>
      <c r="E1">
        <v>1</v>
      </c>
      <c r="F1">
        <v>1</v>
      </c>
      <c r="G1">
        <v>1</v>
      </c>
      <c r="H1">
        <v>1</v>
      </c>
      <c r="I1" t="s">
        <v>163</v>
      </c>
      <c r="K1" t="s">
        <v>164</v>
      </c>
      <c r="L1">
        <v>1369</v>
      </c>
      <c r="N1">
        <v>1013</v>
      </c>
      <c r="O1" t="s">
        <v>165</v>
      </c>
      <c r="P1" t="s">
        <v>165</v>
      </c>
      <c r="Q1">
        <v>1</v>
      </c>
      <c r="X1">
        <v>24.09</v>
      </c>
      <c r="Y1">
        <v>0</v>
      </c>
      <c r="Z1">
        <v>0</v>
      </c>
      <c r="AA1">
        <v>0</v>
      </c>
      <c r="AB1">
        <v>8.3</v>
      </c>
      <c r="AC1">
        <v>0</v>
      </c>
      <c r="AD1">
        <v>1</v>
      </c>
      <c r="AE1">
        <v>1</v>
      </c>
      <c r="AF1" t="s">
        <v>26</v>
      </c>
      <c r="AG1">
        <v>27.7035</v>
      </c>
      <c r="AH1">
        <v>2</v>
      </c>
      <c r="AI1">
        <v>16152122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16152123</v>
      </c>
      <c r="C2">
        <v>16152113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32</v>
      </c>
      <c r="K2" t="s">
        <v>166</v>
      </c>
      <c r="L2">
        <v>1369</v>
      </c>
      <c r="N2">
        <v>1013</v>
      </c>
      <c r="O2" t="s">
        <v>165</v>
      </c>
      <c r="P2" t="s">
        <v>165</v>
      </c>
      <c r="Q2">
        <v>1</v>
      </c>
      <c r="X2">
        <v>0.15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0.15</v>
      </c>
      <c r="AH2">
        <v>2</v>
      </c>
      <c r="AI2">
        <v>16152123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16152124</v>
      </c>
      <c r="C3">
        <v>16152113</v>
      </c>
      <c r="D3">
        <v>13953323</v>
      </c>
      <c r="E3">
        <v>1</v>
      </c>
      <c r="F3">
        <v>1</v>
      </c>
      <c r="G3">
        <v>1</v>
      </c>
      <c r="H3">
        <v>2</v>
      </c>
      <c r="I3" t="s">
        <v>167</v>
      </c>
      <c r="J3" t="s">
        <v>168</v>
      </c>
      <c r="K3" t="s">
        <v>169</v>
      </c>
      <c r="L3">
        <v>1480</v>
      </c>
      <c r="N3">
        <v>1013</v>
      </c>
      <c r="O3" t="s">
        <v>170</v>
      </c>
      <c r="P3" t="s">
        <v>171</v>
      </c>
      <c r="Q3">
        <v>1</v>
      </c>
      <c r="X3">
        <v>0.15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25</v>
      </c>
      <c r="AG3">
        <v>0.1875</v>
      </c>
      <c r="AH3">
        <v>2</v>
      </c>
      <c r="AI3">
        <v>16152124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16152125</v>
      </c>
      <c r="C4">
        <v>16152113</v>
      </c>
      <c r="D4">
        <v>13955763</v>
      </c>
      <c r="E4">
        <v>1</v>
      </c>
      <c r="F4">
        <v>1</v>
      </c>
      <c r="G4">
        <v>1</v>
      </c>
      <c r="H4">
        <v>2</v>
      </c>
      <c r="I4" t="s">
        <v>172</v>
      </c>
      <c r="J4" t="s">
        <v>173</v>
      </c>
      <c r="K4" t="s">
        <v>174</v>
      </c>
      <c r="L4">
        <v>1480</v>
      </c>
      <c r="N4">
        <v>1013</v>
      </c>
      <c r="O4" t="s">
        <v>170</v>
      </c>
      <c r="P4" t="s">
        <v>171</v>
      </c>
      <c r="Q4">
        <v>1</v>
      </c>
      <c r="X4">
        <v>0.44</v>
      </c>
      <c r="Y4">
        <v>0</v>
      </c>
      <c r="Z4">
        <v>5.09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25</v>
      </c>
      <c r="AG4">
        <v>0.55</v>
      </c>
      <c r="AH4">
        <v>2</v>
      </c>
      <c r="AI4">
        <v>16152125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ROW(Source!A28)</f>
        <v>28</v>
      </c>
      <c r="B5">
        <v>16152126</v>
      </c>
      <c r="C5">
        <v>16152113</v>
      </c>
      <c r="D5">
        <v>13956128</v>
      </c>
      <c r="E5">
        <v>1</v>
      </c>
      <c r="F5">
        <v>1</v>
      </c>
      <c r="G5">
        <v>1</v>
      </c>
      <c r="H5">
        <v>2</v>
      </c>
      <c r="I5" t="s">
        <v>175</v>
      </c>
      <c r="J5" t="s">
        <v>176</v>
      </c>
      <c r="K5" t="s">
        <v>177</v>
      </c>
      <c r="L5">
        <v>1480</v>
      </c>
      <c r="N5">
        <v>1013</v>
      </c>
      <c r="O5" t="s">
        <v>170</v>
      </c>
      <c r="P5" t="s">
        <v>171</v>
      </c>
      <c r="Q5">
        <v>1</v>
      </c>
      <c r="X5">
        <v>0.22</v>
      </c>
      <c r="Y5">
        <v>0</v>
      </c>
      <c r="Z5">
        <v>87.17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25</v>
      </c>
      <c r="AG5">
        <v>0.275</v>
      </c>
      <c r="AH5">
        <v>2</v>
      </c>
      <c r="AI5">
        <v>16152126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ROW(Source!A28)</f>
        <v>28</v>
      </c>
      <c r="B6">
        <v>16152127</v>
      </c>
      <c r="C6">
        <v>16152113</v>
      </c>
      <c r="D6">
        <v>13897271</v>
      </c>
      <c r="E6">
        <v>1</v>
      </c>
      <c r="F6">
        <v>1</v>
      </c>
      <c r="G6">
        <v>1</v>
      </c>
      <c r="H6">
        <v>3</v>
      </c>
      <c r="I6" t="s">
        <v>178</v>
      </c>
      <c r="J6" t="s">
        <v>179</v>
      </c>
      <c r="K6" t="s">
        <v>180</v>
      </c>
      <c r="L6">
        <v>1348</v>
      </c>
      <c r="N6">
        <v>1009</v>
      </c>
      <c r="O6" t="s">
        <v>181</v>
      </c>
      <c r="P6" t="s">
        <v>181</v>
      </c>
      <c r="Q6">
        <v>1000</v>
      </c>
      <c r="X6">
        <v>0.038</v>
      </c>
      <c r="Y6">
        <v>5989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0.038</v>
      </c>
      <c r="AH6">
        <v>2</v>
      </c>
      <c r="AI6">
        <v>16152127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ROW(Source!A28)</f>
        <v>28</v>
      </c>
      <c r="B7">
        <v>16152128</v>
      </c>
      <c r="C7">
        <v>16152113</v>
      </c>
      <c r="D7">
        <v>13898093</v>
      </c>
      <c r="E7">
        <v>1</v>
      </c>
      <c r="F7">
        <v>1</v>
      </c>
      <c r="G7">
        <v>1</v>
      </c>
      <c r="H7">
        <v>3</v>
      </c>
      <c r="I7" t="s">
        <v>182</v>
      </c>
      <c r="J7" t="s">
        <v>183</v>
      </c>
      <c r="K7" t="s">
        <v>184</v>
      </c>
      <c r="L7">
        <v>1348</v>
      </c>
      <c r="N7">
        <v>1009</v>
      </c>
      <c r="O7" t="s">
        <v>181</v>
      </c>
      <c r="P7" t="s">
        <v>181</v>
      </c>
      <c r="Q7">
        <v>1000</v>
      </c>
      <c r="X7">
        <v>0.00438</v>
      </c>
      <c r="Y7">
        <v>4455.2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0.00438</v>
      </c>
      <c r="AH7">
        <v>2</v>
      </c>
      <c r="AI7">
        <v>16152128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ROW(Source!A28)</f>
        <v>28</v>
      </c>
      <c r="B8">
        <v>16152129</v>
      </c>
      <c r="C8">
        <v>16152113</v>
      </c>
      <c r="D8">
        <v>13894574</v>
      </c>
      <c r="E8">
        <v>1</v>
      </c>
      <c r="F8">
        <v>1</v>
      </c>
      <c r="G8">
        <v>1</v>
      </c>
      <c r="H8">
        <v>3</v>
      </c>
      <c r="I8" t="s">
        <v>185</v>
      </c>
      <c r="J8" t="s">
        <v>186</v>
      </c>
      <c r="K8" t="s">
        <v>187</v>
      </c>
      <c r="L8">
        <v>1327</v>
      </c>
      <c r="N8">
        <v>1005</v>
      </c>
      <c r="O8" t="s">
        <v>188</v>
      </c>
      <c r="P8" t="s">
        <v>188</v>
      </c>
      <c r="Q8">
        <v>1</v>
      </c>
      <c r="X8">
        <v>3.38</v>
      </c>
      <c r="Y8">
        <v>5.71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3.38</v>
      </c>
      <c r="AH8">
        <v>2</v>
      </c>
      <c r="AI8">
        <v>16152129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ROW(Source!A28)</f>
        <v>28</v>
      </c>
      <c r="B9">
        <v>16152130</v>
      </c>
      <c r="C9">
        <v>16152113</v>
      </c>
      <c r="D9">
        <v>13898861</v>
      </c>
      <c r="E9">
        <v>1</v>
      </c>
      <c r="F9">
        <v>1</v>
      </c>
      <c r="G9">
        <v>1</v>
      </c>
      <c r="H9">
        <v>3</v>
      </c>
      <c r="I9" t="s">
        <v>189</v>
      </c>
      <c r="J9" t="s">
        <v>190</v>
      </c>
      <c r="K9" t="s">
        <v>191</v>
      </c>
      <c r="L9">
        <v>1348</v>
      </c>
      <c r="N9">
        <v>1009</v>
      </c>
      <c r="O9" t="s">
        <v>181</v>
      </c>
      <c r="P9" t="s">
        <v>181</v>
      </c>
      <c r="Q9">
        <v>1000</v>
      </c>
      <c r="X9">
        <v>0.0072</v>
      </c>
      <c r="Y9">
        <v>11978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0.0072</v>
      </c>
      <c r="AH9">
        <v>2</v>
      </c>
      <c r="AI9">
        <v>16152130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ROW(Source!A28)</f>
        <v>28</v>
      </c>
      <c r="B10">
        <v>16152131</v>
      </c>
      <c r="C10">
        <v>16152113</v>
      </c>
      <c r="D10">
        <v>13899677</v>
      </c>
      <c r="E10">
        <v>1</v>
      </c>
      <c r="F10">
        <v>1</v>
      </c>
      <c r="G10">
        <v>1</v>
      </c>
      <c r="H10">
        <v>3</v>
      </c>
      <c r="I10" t="s">
        <v>192</v>
      </c>
      <c r="J10" t="s">
        <v>193</v>
      </c>
      <c r="K10" t="s">
        <v>194</v>
      </c>
      <c r="L10">
        <v>1339</v>
      </c>
      <c r="N10">
        <v>1007</v>
      </c>
      <c r="O10" t="s">
        <v>63</v>
      </c>
      <c r="P10" t="s">
        <v>63</v>
      </c>
      <c r="Q10">
        <v>1</v>
      </c>
      <c r="X10">
        <v>0.16</v>
      </c>
      <c r="Y10">
        <v>1601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0.16</v>
      </c>
      <c r="AH10">
        <v>2</v>
      </c>
      <c r="AI10">
        <v>16152131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ROW(Source!A28)</f>
        <v>28</v>
      </c>
      <c r="B11">
        <v>16152132</v>
      </c>
      <c r="C11">
        <v>16152113</v>
      </c>
      <c r="D11">
        <v>13899685</v>
      </c>
      <c r="E11">
        <v>1</v>
      </c>
      <c r="F11">
        <v>1</v>
      </c>
      <c r="G11">
        <v>1</v>
      </c>
      <c r="H11">
        <v>3</v>
      </c>
      <c r="I11" t="s">
        <v>195</v>
      </c>
      <c r="J11" t="s">
        <v>196</v>
      </c>
      <c r="K11" t="s">
        <v>197</v>
      </c>
      <c r="L11">
        <v>1339</v>
      </c>
      <c r="N11">
        <v>1007</v>
      </c>
      <c r="O11" t="s">
        <v>63</v>
      </c>
      <c r="P11" t="s">
        <v>63</v>
      </c>
      <c r="Q11">
        <v>1</v>
      </c>
      <c r="X11">
        <v>0.06</v>
      </c>
      <c r="Y11">
        <v>1980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0.06</v>
      </c>
      <c r="AH11">
        <v>2</v>
      </c>
      <c r="AI11">
        <v>16152132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ROW(Source!A28)</f>
        <v>28</v>
      </c>
      <c r="B12">
        <v>16152133</v>
      </c>
      <c r="C12">
        <v>16152113</v>
      </c>
      <c r="D12">
        <v>13899973</v>
      </c>
      <c r="E12">
        <v>1</v>
      </c>
      <c r="F12">
        <v>1</v>
      </c>
      <c r="G12">
        <v>1</v>
      </c>
      <c r="H12">
        <v>3</v>
      </c>
      <c r="I12" t="s">
        <v>198</v>
      </c>
      <c r="J12" t="s">
        <v>199</v>
      </c>
      <c r="K12" t="s">
        <v>200</v>
      </c>
      <c r="L12">
        <v>1339</v>
      </c>
      <c r="N12">
        <v>1007</v>
      </c>
      <c r="O12" t="s">
        <v>63</v>
      </c>
      <c r="P12" t="s">
        <v>63</v>
      </c>
      <c r="Q12">
        <v>1</v>
      </c>
      <c r="X12">
        <v>0.83</v>
      </c>
      <c r="Y12">
        <v>1572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0.83</v>
      </c>
      <c r="AH12">
        <v>2</v>
      </c>
      <c r="AI12">
        <v>16152133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ROW(Source!A28)</f>
        <v>28</v>
      </c>
      <c r="B13">
        <v>16152134</v>
      </c>
      <c r="C13">
        <v>16152113</v>
      </c>
      <c r="D13">
        <v>13904993</v>
      </c>
      <c r="E13">
        <v>1</v>
      </c>
      <c r="F13">
        <v>1</v>
      </c>
      <c r="G13">
        <v>1</v>
      </c>
      <c r="H13">
        <v>3</v>
      </c>
      <c r="I13" t="s">
        <v>201</v>
      </c>
      <c r="J13" t="s">
        <v>202</v>
      </c>
      <c r="K13" t="s">
        <v>203</v>
      </c>
      <c r="L13">
        <v>1348</v>
      </c>
      <c r="N13">
        <v>1009</v>
      </c>
      <c r="O13" t="s">
        <v>181</v>
      </c>
      <c r="P13" t="s">
        <v>181</v>
      </c>
      <c r="Q13">
        <v>1000</v>
      </c>
      <c r="X13">
        <v>0.00196</v>
      </c>
      <c r="Y13">
        <v>15255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0.00196</v>
      </c>
      <c r="AH13">
        <v>2</v>
      </c>
      <c r="AI13">
        <v>16152134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ROW(Source!A29)</f>
        <v>29</v>
      </c>
      <c r="B14">
        <v>16152206</v>
      </c>
      <c r="C14">
        <v>16152114</v>
      </c>
      <c r="D14">
        <v>121606</v>
      </c>
      <c r="E14">
        <v>1</v>
      </c>
      <c r="F14">
        <v>1</v>
      </c>
      <c r="G14">
        <v>1</v>
      </c>
      <c r="H14">
        <v>1</v>
      </c>
      <c r="I14" t="s">
        <v>163</v>
      </c>
      <c r="K14" t="s">
        <v>164</v>
      </c>
      <c r="L14">
        <v>1369</v>
      </c>
      <c r="N14">
        <v>1013</v>
      </c>
      <c r="O14" t="s">
        <v>165</v>
      </c>
      <c r="P14" t="s">
        <v>165</v>
      </c>
      <c r="Q14">
        <v>1</v>
      </c>
      <c r="X14">
        <v>24.09</v>
      </c>
      <c r="Y14">
        <v>0</v>
      </c>
      <c r="Z14">
        <v>0</v>
      </c>
      <c r="AA14">
        <v>0</v>
      </c>
      <c r="AB14">
        <v>8.3</v>
      </c>
      <c r="AC14">
        <v>0</v>
      </c>
      <c r="AD14">
        <v>1</v>
      </c>
      <c r="AE14">
        <v>1</v>
      </c>
      <c r="AF14" t="s">
        <v>26</v>
      </c>
      <c r="AG14">
        <v>27.7035</v>
      </c>
      <c r="AH14">
        <v>2</v>
      </c>
      <c r="AI14">
        <v>16152206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ROW(Source!A29)</f>
        <v>29</v>
      </c>
      <c r="B15">
        <v>16152207</v>
      </c>
      <c r="C15">
        <v>16152114</v>
      </c>
      <c r="D15">
        <v>121548</v>
      </c>
      <c r="E15">
        <v>1</v>
      </c>
      <c r="F15">
        <v>1</v>
      </c>
      <c r="G15">
        <v>1</v>
      </c>
      <c r="H15">
        <v>1</v>
      </c>
      <c r="I15" t="s">
        <v>32</v>
      </c>
      <c r="K15" t="s">
        <v>166</v>
      </c>
      <c r="L15">
        <v>1369</v>
      </c>
      <c r="N15">
        <v>1013</v>
      </c>
      <c r="O15" t="s">
        <v>165</v>
      </c>
      <c r="P15" t="s">
        <v>165</v>
      </c>
      <c r="Q15">
        <v>1</v>
      </c>
      <c r="X15">
        <v>0.15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2</v>
      </c>
      <c r="AG15">
        <v>0.15</v>
      </c>
      <c r="AH15">
        <v>2</v>
      </c>
      <c r="AI15">
        <v>16152207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ROW(Source!A29)</f>
        <v>29</v>
      </c>
      <c r="B16">
        <v>16152208</v>
      </c>
      <c r="C16">
        <v>16152114</v>
      </c>
      <c r="D16">
        <v>13953323</v>
      </c>
      <c r="E16">
        <v>1</v>
      </c>
      <c r="F16">
        <v>1</v>
      </c>
      <c r="G16">
        <v>1</v>
      </c>
      <c r="H16">
        <v>2</v>
      </c>
      <c r="I16" t="s">
        <v>167</v>
      </c>
      <c r="J16" t="s">
        <v>168</v>
      </c>
      <c r="K16" t="s">
        <v>169</v>
      </c>
      <c r="L16">
        <v>1480</v>
      </c>
      <c r="N16">
        <v>1013</v>
      </c>
      <c r="O16" t="s">
        <v>170</v>
      </c>
      <c r="P16" t="s">
        <v>171</v>
      </c>
      <c r="Q16">
        <v>1</v>
      </c>
      <c r="X16">
        <v>0.15</v>
      </c>
      <c r="Y16">
        <v>0</v>
      </c>
      <c r="Z16">
        <v>111.99</v>
      </c>
      <c r="AA16">
        <v>13.5</v>
      </c>
      <c r="AB16">
        <v>0</v>
      </c>
      <c r="AC16">
        <v>0</v>
      </c>
      <c r="AD16">
        <v>1</v>
      </c>
      <c r="AE16">
        <v>0</v>
      </c>
      <c r="AF16" t="s">
        <v>25</v>
      </c>
      <c r="AG16">
        <v>0.1875</v>
      </c>
      <c r="AH16">
        <v>2</v>
      </c>
      <c r="AI16">
        <v>16152208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ROW(Source!A29)</f>
        <v>29</v>
      </c>
      <c r="B17">
        <v>16152209</v>
      </c>
      <c r="C17">
        <v>16152114</v>
      </c>
      <c r="D17">
        <v>13955763</v>
      </c>
      <c r="E17">
        <v>1</v>
      </c>
      <c r="F17">
        <v>1</v>
      </c>
      <c r="G17">
        <v>1</v>
      </c>
      <c r="H17">
        <v>2</v>
      </c>
      <c r="I17" t="s">
        <v>172</v>
      </c>
      <c r="J17" t="s">
        <v>173</v>
      </c>
      <c r="K17" t="s">
        <v>174</v>
      </c>
      <c r="L17">
        <v>1480</v>
      </c>
      <c r="N17">
        <v>1013</v>
      </c>
      <c r="O17" t="s">
        <v>170</v>
      </c>
      <c r="P17" t="s">
        <v>171</v>
      </c>
      <c r="Q17">
        <v>1</v>
      </c>
      <c r="X17">
        <v>0.44</v>
      </c>
      <c r="Y17">
        <v>0</v>
      </c>
      <c r="Z17">
        <v>5.09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25</v>
      </c>
      <c r="AG17">
        <v>0.55</v>
      </c>
      <c r="AH17">
        <v>2</v>
      </c>
      <c r="AI17">
        <v>16152209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ROW(Source!A29)</f>
        <v>29</v>
      </c>
      <c r="B18">
        <v>16152210</v>
      </c>
      <c r="C18">
        <v>16152114</v>
      </c>
      <c r="D18">
        <v>13956128</v>
      </c>
      <c r="E18">
        <v>1</v>
      </c>
      <c r="F18">
        <v>1</v>
      </c>
      <c r="G18">
        <v>1</v>
      </c>
      <c r="H18">
        <v>2</v>
      </c>
      <c r="I18" t="s">
        <v>175</v>
      </c>
      <c r="J18" t="s">
        <v>176</v>
      </c>
      <c r="K18" t="s">
        <v>177</v>
      </c>
      <c r="L18">
        <v>1480</v>
      </c>
      <c r="N18">
        <v>1013</v>
      </c>
      <c r="O18" t="s">
        <v>170</v>
      </c>
      <c r="P18" t="s">
        <v>171</v>
      </c>
      <c r="Q18">
        <v>1</v>
      </c>
      <c r="X18">
        <v>0.22</v>
      </c>
      <c r="Y18">
        <v>0</v>
      </c>
      <c r="Z18">
        <v>87.17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25</v>
      </c>
      <c r="AG18">
        <v>0.275</v>
      </c>
      <c r="AH18">
        <v>2</v>
      </c>
      <c r="AI18">
        <v>16152210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ROW(Source!A29)</f>
        <v>29</v>
      </c>
      <c r="B19">
        <v>16152211</v>
      </c>
      <c r="C19">
        <v>16152114</v>
      </c>
      <c r="D19">
        <v>13897271</v>
      </c>
      <c r="E19">
        <v>1</v>
      </c>
      <c r="F19">
        <v>1</v>
      </c>
      <c r="G19">
        <v>1</v>
      </c>
      <c r="H19">
        <v>3</v>
      </c>
      <c r="I19" t="s">
        <v>178</v>
      </c>
      <c r="J19" t="s">
        <v>179</v>
      </c>
      <c r="K19" t="s">
        <v>180</v>
      </c>
      <c r="L19">
        <v>1348</v>
      </c>
      <c r="N19">
        <v>1009</v>
      </c>
      <c r="O19" t="s">
        <v>181</v>
      </c>
      <c r="P19" t="s">
        <v>181</v>
      </c>
      <c r="Q19">
        <v>1000</v>
      </c>
      <c r="X19">
        <v>0.038</v>
      </c>
      <c r="Y19">
        <v>5989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0.038</v>
      </c>
      <c r="AH19">
        <v>2</v>
      </c>
      <c r="AI19">
        <v>16152211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ROW(Source!A29)</f>
        <v>29</v>
      </c>
      <c r="B20">
        <v>16152212</v>
      </c>
      <c r="C20">
        <v>16152114</v>
      </c>
      <c r="D20">
        <v>13898093</v>
      </c>
      <c r="E20">
        <v>1</v>
      </c>
      <c r="F20">
        <v>1</v>
      </c>
      <c r="G20">
        <v>1</v>
      </c>
      <c r="H20">
        <v>3</v>
      </c>
      <c r="I20" t="s">
        <v>182</v>
      </c>
      <c r="J20" t="s">
        <v>183</v>
      </c>
      <c r="K20" t="s">
        <v>184</v>
      </c>
      <c r="L20">
        <v>1348</v>
      </c>
      <c r="N20">
        <v>1009</v>
      </c>
      <c r="O20" t="s">
        <v>181</v>
      </c>
      <c r="P20" t="s">
        <v>181</v>
      </c>
      <c r="Q20">
        <v>1000</v>
      </c>
      <c r="X20">
        <v>0.00438</v>
      </c>
      <c r="Y20">
        <v>4455.2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0.00438</v>
      </c>
      <c r="AH20">
        <v>2</v>
      </c>
      <c r="AI20">
        <v>16152212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ROW(Source!A29)</f>
        <v>29</v>
      </c>
      <c r="B21">
        <v>16152213</v>
      </c>
      <c r="C21">
        <v>16152114</v>
      </c>
      <c r="D21">
        <v>13894574</v>
      </c>
      <c r="E21">
        <v>1</v>
      </c>
      <c r="F21">
        <v>1</v>
      </c>
      <c r="G21">
        <v>1</v>
      </c>
      <c r="H21">
        <v>3</v>
      </c>
      <c r="I21" t="s">
        <v>185</v>
      </c>
      <c r="J21" t="s">
        <v>186</v>
      </c>
      <c r="K21" t="s">
        <v>187</v>
      </c>
      <c r="L21">
        <v>1327</v>
      </c>
      <c r="N21">
        <v>1005</v>
      </c>
      <c r="O21" t="s">
        <v>188</v>
      </c>
      <c r="P21" t="s">
        <v>188</v>
      </c>
      <c r="Q21">
        <v>1</v>
      </c>
      <c r="X21">
        <v>3.38</v>
      </c>
      <c r="Y21">
        <v>5.71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3.38</v>
      </c>
      <c r="AH21">
        <v>2</v>
      </c>
      <c r="AI21">
        <v>16152213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ROW(Source!A29)</f>
        <v>29</v>
      </c>
      <c r="B22">
        <v>16152214</v>
      </c>
      <c r="C22">
        <v>16152114</v>
      </c>
      <c r="D22">
        <v>13898861</v>
      </c>
      <c r="E22">
        <v>1</v>
      </c>
      <c r="F22">
        <v>1</v>
      </c>
      <c r="G22">
        <v>1</v>
      </c>
      <c r="H22">
        <v>3</v>
      </c>
      <c r="I22" t="s">
        <v>189</v>
      </c>
      <c r="J22" t="s">
        <v>190</v>
      </c>
      <c r="K22" t="s">
        <v>191</v>
      </c>
      <c r="L22">
        <v>1348</v>
      </c>
      <c r="N22">
        <v>1009</v>
      </c>
      <c r="O22" t="s">
        <v>181</v>
      </c>
      <c r="P22" t="s">
        <v>181</v>
      </c>
      <c r="Q22">
        <v>1000</v>
      </c>
      <c r="X22">
        <v>0.0072</v>
      </c>
      <c r="Y22">
        <v>11978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0.0072</v>
      </c>
      <c r="AH22">
        <v>2</v>
      </c>
      <c r="AI22">
        <v>16152214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ROW(Source!A29)</f>
        <v>29</v>
      </c>
      <c r="B23">
        <v>16152215</v>
      </c>
      <c r="C23">
        <v>16152114</v>
      </c>
      <c r="D23">
        <v>13899677</v>
      </c>
      <c r="E23">
        <v>1</v>
      </c>
      <c r="F23">
        <v>1</v>
      </c>
      <c r="G23">
        <v>1</v>
      </c>
      <c r="H23">
        <v>3</v>
      </c>
      <c r="I23" t="s">
        <v>192</v>
      </c>
      <c r="J23" t="s">
        <v>193</v>
      </c>
      <c r="K23" t="s">
        <v>194</v>
      </c>
      <c r="L23">
        <v>1339</v>
      </c>
      <c r="N23">
        <v>1007</v>
      </c>
      <c r="O23" t="s">
        <v>63</v>
      </c>
      <c r="P23" t="s">
        <v>63</v>
      </c>
      <c r="Q23">
        <v>1</v>
      </c>
      <c r="X23">
        <v>0.16</v>
      </c>
      <c r="Y23">
        <v>1601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0.16</v>
      </c>
      <c r="AH23">
        <v>2</v>
      </c>
      <c r="AI23">
        <v>16152215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ROW(Source!A29)</f>
        <v>29</v>
      </c>
      <c r="B24">
        <v>16152216</v>
      </c>
      <c r="C24">
        <v>16152114</v>
      </c>
      <c r="D24">
        <v>13899685</v>
      </c>
      <c r="E24">
        <v>1</v>
      </c>
      <c r="F24">
        <v>1</v>
      </c>
      <c r="G24">
        <v>1</v>
      </c>
      <c r="H24">
        <v>3</v>
      </c>
      <c r="I24" t="s">
        <v>195</v>
      </c>
      <c r="J24" t="s">
        <v>196</v>
      </c>
      <c r="K24" t="s">
        <v>197</v>
      </c>
      <c r="L24">
        <v>1339</v>
      </c>
      <c r="N24">
        <v>1007</v>
      </c>
      <c r="O24" t="s">
        <v>63</v>
      </c>
      <c r="P24" t="s">
        <v>63</v>
      </c>
      <c r="Q24">
        <v>1</v>
      </c>
      <c r="X24">
        <v>0.06</v>
      </c>
      <c r="Y24">
        <v>1980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0.06</v>
      </c>
      <c r="AH24">
        <v>2</v>
      </c>
      <c r="AI24">
        <v>16152216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ROW(Source!A29)</f>
        <v>29</v>
      </c>
      <c r="B25">
        <v>16152217</v>
      </c>
      <c r="C25">
        <v>16152114</v>
      </c>
      <c r="D25">
        <v>13899973</v>
      </c>
      <c r="E25">
        <v>1</v>
      </c>
      <c r="F25">
        <v>1</v>
      </c>
      <c r="G25">
        <v>1</v>
      </c>
      <c r="H25">
        <v>3</v>
      </c>
      <c r="I25" t="s">
        <v>198</v>
      </c>
      <c r="J25" t="s">
        <v>199</v>
      </c>
      <c r="K25" t="s">
        <v>200</v>
      </c>
      <c r="L25">
        <v>1339</v>
      </c>
      <c r="N25">
        <v>1007</v>
      </c>
      <c r="O25" t="s">
        <v>63</v>
      </c>
      <c r="P25" t="s">
        <v>63</v>
      </c>
      <c r="Q25">
        <v>1</v>
      </c>
      <c r="X25">
        <v>0.83</v>
      </c>
      <c r="Y25">
        <v>1572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0.83</v>
      </c>
      <c r="AH25">
        <v>2</v>
      </c>
      <c r="AI25">
        <v>16152217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ROW(Source!A29)</f>
        <v>29</v>
      </c>
      <c r="B26">
        <v>16152218</v>
      </c>
      <c r="C26">
        <v>16152114</v>
      </c>
      <c r="D26">
        <v>13904993</v>
      </c>
      <c r="E26">
        <v>1</v>
      </c>
      <c r="F26">
        <v>1</v>
      </c>
      <c r="G26">
        <v>1</v>
      </c>
      <c r="H26">
        <v>3</v>
      </c>
      <c r="I26" t="s">
        <v>201</v>
      </c>
      <c r="J26" t="s">
        <v>202</v>
      </c>
      <c r="K26" t="s">
        <v>203</v>
      </c>
      <c r="L26">
        <v>1348</v>
      </c>
      <c r="N26">
        <v>1009</v>
      </c>
      <c r="O26" t="s">
        <v>181</v>
      </c>
      <c r="P26" t="s">
        <v>181</v>
      </c>
      <c r="Q26">
        <v>1000</v>
      </c>
      <c r="X26">
        <v>0.00196</v>
      </c>
      <c r="Y26">
        <v>15255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0.00196</v>
      </c>
      <c r="AH26">
        <v>2</v>
      </c>
      <c r="AI26">
        <v>16152218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ROW(Source!A30)</f>
        <v>30</v>
      </c>
      <c r="B27">
        <v>16152232</v>
      </c>
      <c r="C27">
        <v>16152115</v>
      </c>
      <c r="D27">
        <v>121645</v>
      </c>
      <c r="E27">
        <v>1</v>
      </c>
      <c r="F27">
        <v>1</v>
      </c>
      <c r="G27">
        <v>1</v>
      </c>
      <c r="H27">
        <v>1</v>
      </c>
      <c r="I27" t="s">
        <v>204</v>
      </c>
      <c r="K27" t="s">
        <v>164</v>
      </c>
      <c r="L27">
        <v>1369</v>
      </c>
      <c r="N27">
        <v>1013</v>
      </c>
      <c r="O27" t="s">
        <v>165</v>
      </c>
      <c r="P27" t="s">
        <v>165</v>
      </c>
      <c r="Q27">
        <v>1</v>
      </c>
      <c r="X27">
        <v>15.04</v>
      </c>
      <c r="Y27">
        <v>0</v>
      </c>
      <c r="Z27">
        <v>0</v>
      </c>
      <c r="AA27">
        <v>0</v>
      </c>
      <c r="AB27">
        <v>9.62</v>
      </c>
      <c r="AC27">
        <v>0</v>
      </c>
      <c r="AD27">
        <v>1</v>
      </c>
      <c r="AE27">
        <v>1</v>
      </c>
      <c r="AF27" t="s">
        <v>26</v>
      </c>
      <c r="AG27">
        <v>17.296</v>
      </c>
      <c r="AH27">
        <v>2</v>
      </c>
      <c r="AI27">
        <v>16152232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ROW(Source!A30)</f>
        <v>30</v>
      </c>
      <c r="B28">
        <v>16152233</v>
      </c>
      <c r="C28">
        <v>16152115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32</v>
      </c>
      <c r="K28" t="s">
        <v>166</v>
      </c>
      <c r="L28">
        <v>1369</v>
      </c>
      <c r="N28">
        <v>1013</v>
      </c>
      <c r="O28" t="s">
        <v>165</v>
      </c>
      <c r="P28" t="s">
        <v>165</v>
      </c>
      <c r="Q28">
        <v>1</v>
      </c>
      <c r="X28">
        <v>0.15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G28">
        <v>0.15</v>
      </c>
      <c r="AH28">
        <v>2</v>
      </c>
      <c r="AI28">
        <v>16152233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ROW(Source!A30)</f>
        <v>30</v>
      </c>
      <c r="B29">
        <v>16152234</v>
      </c>
      <c r="C29">
        <v>16152115</v>
      </c>
      <c r="D29">
        <v>13953323</v>
      </c>
      <c r="E29">
        <v>1</v>
      </c>
      <c r="F29">
        <v>1</v>
      </c>
      <c r="G29">
        <v>1</v>
      </c>
      <c r="H29">
        <v>2</v>
      </c>
      <c r="I29" t="s">
        <v>167</v>
      </c>
      <c r="J29" t="s">
        <v>168</v>
      </c>
      <c r="K29" t="s">
        <v>169</v>
      </c>
      <c r="L29">
        <v>1480</v>
      </c>
      <c r="N29">
        <v>1013</v>
      </c>
      <c r="O29" t="s">
        <v>170</v>
      </c>
      <c r="P29" t="s">
        <v>171</v>
      </c>
      <c r="Q29">
        <v>1</v>
      </c>
      <c r="X29">
        <v>0.15</v>
      </c>
      <c r="Y29">
        <v>0</v>
      </c>
      <c r="Z29">
        <v>111.99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25</v>
      </c>
      <c r="AG29">
        <v>0.1875</v>
      </c>
      <c r="AH29">
        <v>2</v>
      </c>
      <c r="AI29">
        <v>16152234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ROW(Source!A30)</f>
        <v>30</v>
      </c>
      <c r="B30">
        <v>16152235</v>
      </c>
      <c r="C30">
        <v>16152115</v>
      </c>
      <c r="D30">
        <v>13955753</v>
      </c>
      <c r="E30">
        <v>1</v>
      </c>
      <c r="F30">
        <v>1</v>
      </c>
      <c r="G30">
        <v>1</v>
      </c>
      <c r="H30">
        <v>2</v>
      </c>
      <c r="I30" t="s">
        <v>205</v>
      </c>
      <c r="J30" t="s">
        <v>206</v>
      </c>
      <c r="K30" t="s">
        <v>207</v>
      </c>
      <c r="L30">
        <v>1480</v>
      </c>
      <c r="N30">
        <v>1013</v>
      </c>
      <c r="O30" t="s">
        <v>170</v>
      </c>
      <c r="P30" t="s">
        <v>171</v>
      </c>
      <c r="Q30">
        <v>1</v>
      </c>
      <c r="X30">
        <v>0.14</v>
      </c>
      <c r="Y30">
        <v>0</v>
      </c>
      <c r="Z30">
        <v>0.95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25</v>
      </c>
      <c r="AG30">
        <v>0.175</v>
      </c>
      <c r="AH30">
        <v>2</v>
      </c>
      <c r="AI30">
        <v>16152235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ROW(Source!A30)</f>
        <v>30</v>
      </c>
      <c r="B31">
        <v>16152236</v>
      </c>
      <c r="C31">
        <v>16152115</v>
      </c>
      <c r="D31">
        <v>13956128</v>
      </c>
      <c r="E31">
        <v>1</v>
      </c>
      <c r="F31">
        <v>1</v>
      </c>
      <c r="G31">
        <v>1</v>
      </c>
      <c r="H31">
        <v>2</v>
      </c>
      <c r="I31" t="s">
        <v>175</v>
      </c>
      <c r="J31" t="s">
        <v>176</v>
      </c>
      <c r="K31" t="s">
        <v>177</v>
      </c>
      <c r="L31">
        <v>1480</v>
      </c>
      <c r="N31">
        <v>1013</v>
      </c>
      <c r="O31" t="s">
        <v>170</v>
      </c>
      <c r="P31" t="s">
        <v>171</v>
      </c>
      <c r="Q31">
        <v>1</v>
      </c>
      <c r="X31">
        <v>0.21</v>
      </c>
      <c r="Y31">
        <v>0</v>
      </c>
      <c r="Z31">
        <v>87.17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25</v>
      </c>
      <c r="AG31">
        <v>0.2625</v>
      </c>
      <c r="AH31">
        <v>2</v>
      </c>
      <c r="AI31">
        <v>16152236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ROW(Source!A30)</f>
        <v>30</v>
      </c>
      <c r="B32">
        <v>16152237</v>
      </c>
      <c r="C32">
        <v>16152115</v>
      </c>
      <c r="D32">
        <v>13898867</v>
      </c>
      <c r="E32">
        <v>1</v>
      </c>
      <c r="F32">
        <v>1</v>
      </c>
      <c r="G32">
        <v>1</v>
      </c>
      <c r="H32">
        <v>3</v>
      </c>
      <c r="I32" t="s">
        <v>208</v>
      </c>
      <c r="J32" t="s">
        <v>209</v>
      </c>
      <c r="K32" t="s">
        <v>210</v>
      </c>
      <c r="L32">
        <v>1348</v>
      </c>
      <c r="N32">
        <v>1009</v>
      </c>
      <c r="O32" t="s">
        <v>181</v>
      </c>
      <c r="P32" t="s">
        <v>181</v>
      </c>
      <c r="Q32">
        <v>1000</v>
      </c>
      <c r="X32">
        <v>0.0007</v>
      </c>
      <c r="Y32">
        <v>8475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0.0007</v>
      </c>
      <c r="AH32">
        <v>2</v>
      </c>
      <c r="AI32">
        <v>16152237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ROW(Source!A30)</f>
        <v>30</v>
      </c>
      <c r="B33">
        <v>16152238</v>
      </c>
      <c r="C33">
        <v>16152115</v>
      </c>
      <c r="D33">
        <v>13897273</v>
      </c>
      <c r="E33">
        <v>1</v>
      </c>
      <c r="F33">
        <v>1</v>
      </c>
      <c r="G33">
        <v>1</v>
      </c>
      <c r="H33">
        <v>3</v>
      </c>
      <c r="I33" t="s">
        <v>211</v>
      </c>
      <c r="J33" t="s">
        <v>212</v>
      </c>
      <c r="K33" t="s">
        <v>213</v>
      </c>
      <c r="L33">
        <v>1348</v>
      </c>
      <c r="N33">
        <v>1009</v>
      </c>
      <c r="O33" t="s">
        <v>181</v>
      </c>
      <c r="P33" t="s">
        <v>181</v>
      </c>
      <c r="Q33">
        <v>1000</v>
      </c>
      <c r="X33">
        <v>0.001</v>
      </c>
      <c r="Y33">
        <v>5989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0.001</v>
      </c>
      <c r="AH33">
        <v>2</v>
      </c>
      <c r="AI33">
        <v>16152238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ROW(Source!A30)</f>
        <v>30</v>
      </c>
      <c r="B34">
        <v>16152239</v>
      </c>
      <c r="C34">
        <v>16152115</v>
      </c>
      <c r="D34">
        <v>13899675</v>
      </c>
      <c r="E34">
        <v>1</v>
      </c>
      <c r="F34">
        <v>1</v>
      </c>
      <c r="G34">
        <v>1</v>
      </c>
      <c r="H34">
        <v>3</v>
      </c>
      <c r="I34" t="s">
        <v>214</v>
      </c>
      <c r="J34" t="s">
        <v>215</v>
      </c>
      <c r="K34" t="s">
        <v>216</v>
      </c>
      <c r="L34">
        <v>1339</v>
      </c>
      <c r="N34">
        <v>1007</v>
      </c>
      <c r="O34" t="s">
        <v>63</v>
      </c>
      <c r="P34" t="s">
        <v>63</v>
      </c>
      <c r="Q34">
        <v>1</v>
      </c>
      <c r="X34">
        <v>1.02</v>
      </c>
      <c r="Y34">
        <v>1700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1.02</v>
      </c>
      <c r="AH34">
        <v>2</v>
      </c>
      <c r="AI34">
        <v>16152239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ROW(Source!A30)</f>
        <v>30</v>
      </c>
      <c r="B35">
        <v>16152240</v>
      </c>
      <c r="C35">
        <v>16152115</v>
      </c>
      <c r="D35">
        <v>13899977</v>
      </c>
      <c r="E35">
        <v>1</v>
      </c>
      <c r="F35">
        <v>1</v>
      </c>
      <c r="G35">
        <v>1</v>
      </c>
      <c r="H35">
        <v>3</v>
      </c>
      <c r="I35" t="s">
        <v>217</v>
      </c>
      <c r="J35" t="s">
        <v>218</v>
      </c>
      <c r="K35" t="s">
        <v>219</v>
      </c>
      <c r="L35">
        <v>1339</v>
      </c>
      <c r="N35">
        <v>1007</v>
      </c>
      <c r="O35" t="s">
        <v>63</v>
      </c>
      <c r="P35" t="s">
        <v>63</v>
      </c>
      <c r="Q35">
        <v>1</v>
      </c>
      <c r="X35">
        <v>0.03</v>
      </c>
      <c r="Y35">
        <v>1056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0.03</v>
      </c>
      <c r="AH35">
        <v>2</v>
      </c>
      <c r="AI35">
        <v>16152240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ROW(Source!A30)</f>
        <v>30</v>
      </c>
      <c r="B36">
        <v>16152241</v>
      </c>
      <c r="C36">
        <v>16152115</v>
      </c>
      <c r="D36">
        <v>13904993</v>
      </c>
      <c r="E36">
        <v>1</v>
      </c>
      <c r="F36">
        <v>1</v>
      </c>
      <c r="G36">
        <v>1</v>
      </c>
      <c r="H36">
        <v>3</v>
      </c>
      <c r="I36" t="s">
        <v>201</v>
      </c>
      <c r="J36" t="s">
        <v>202</v>
      </c>
      <c r="K36" t="s">
        <v>203</v>
      </c>
      <c r="L36">
        <v>1348</v>
      </c>
      <c r="N36">
        <v>1009</v>
      </c>
      <c r="O36" t="s">
        <v>181</v>
      </c>
      <c r="P36" t="s">
        <v>181</v>
      </c>
      <c r="Q36">
        <v>1000</v>
      </c>
      <c r="X36">
        <v>0.0015</v>
      </c>
      <c r="Y36">
        <v>15255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0.0015</v>
      </c>
      <c r="AH36">
        <v>2</v>
      </c>
      <c r="AI36">
        <v>16152241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ROW(Source!A31)</f>
        <v>31</v>
      </c>
      <c r="B37">
        <v>16152243</v>
      </c>
      <c r="C37">
        <v>16152116</v>
      </c>
      <c r="D37">
        <v>121621</v>
      </c>
      <c r="E37">
        <v>1</v>
      </c>
      <c r="F37">
        <v>1</v>
      </c>
      <c r="G37">
        <v>1</v>
      </c>
      <c r="H37">
        <v>1</v>
      </c>
      <c r="I37" t="s">
        <v>220</v>
      </c>
      <c r="K37" t="s">
        <v>164</v>
      </c>
      <c r="L37">
        <v>1369</v>
      </c>
      <c r="N37">
        <v>1013</v>
      </c>
      <c r="O37" t="s">
        <v>165</v>
      </c>
      <c r="P37" t="s">
        <v>165</v>
      </c>
      <c r="Q37">
        <v>1</v>
      </c>
      <c r="X37">
        <v>31.07</v>
      </c>
      <c r="Y37">
        <v>0</v>
      </c>
      <c r="Z37">
        <v>0</v>
      </c>
      <c r="AA37">
        <v>0</v>
      </c>
      <c r="AB37">
        <v>8.74</v>
      </c>
      <c r="AC37">
        <v>0</v>
      </c>
      <c r="AD37">
        <v>1</v>
      </c>
      <c r="AE37">
        <v>1</v>
      </c>
      <c r="AF37" t="s">
        <v>26</v>
      </c>
      <c r="AG37">
        <v>35.7305</v>
      </c>
      <c r="AH37">
        <v>2</v>
      </c>
      <c r="AI37">
        <v>16152243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ROW(Source!A31)</f>
        <v>31</v>
      </c>
      <c r="B38">
        <v>16152244</v>
      </c>
      <c r="C38">
        <v>16152116</v>
      </c>
      <c r="D38">
        <v>121548</v>
      </c>
      <c r="E38">
        <v>1</v>
      </c>
      <c r="F38">
        <v>1</v>
      </c>
      <c r="G38">
        <v>1</v>
      </c>
      <c r="H38">
        <v>1</v>
      </c>
      <c r="I38" t="s">
        <v>32</v>
      </c>
      <c r="K38" t="s">
        <v>166</v>
      </c>
      <c r="L38">
        <v>1369</v>
      </c>
      <c r="N38">
        <v>1013</v>
      </c>
      <c r="O38" t="s">
        <v>165</v>
      </c>
      <c r="P38" t="s">
        <v>165</v>
      </c>
      <c r="Q38">
        <v>1</v>
      </c>
      <c r="X38">
        <v>0.89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G38">
        <v>0.89</v>
      </c>
      <c r="AH38">
        <v>2</v>
      </c>
      <c r="AI38">
        <v>16152244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ROW(Source!A31)</f>
        <v>31</v>
      </c>
      <c r="B39">
        <v>16152245</v>
      </c>
      <c r="C39">
        <v>16152116</v>
      </c>
      <c r="D39">
        <v>13953323</v>
      </c>
      <c r="E39">
        <v>1</v>
      </c>
      <c r="F39">
        <v>1</v>
      </c>
      <c r="G39">
        <v>1</v>
      </c>
      <c r="H39">
        <v>2</v>
      </c>
      <c r="I39" t="s">
        <v>167</v>
      </c>
      <c r="J39" t="s">
        <v>168</v>
      </c>
      <c r="K39" t="s">
        <v>169</v>
      </c>
      <c r="L39">
        <v>1480</v>
      </c>
      <c r="N39">
        <v>1013</v>
      </c>
      <c r="O39" t="s">
        <v>170</v>
      </c>
      <c r="P39" t="s">
        <v>171</v>
      </c>
      <c r="Q39">
        <v>1</v>
      </c>
      <c r="X39">
        <v>0.89</v>
      </c>
      <c r="Y39">
        <v>0</v>
      </c>
      <c r="Z39">
        <v>111.99</v>
      </c>
      <c r="AA39">
        <v>13.5</v>
      </c>
      <c r="AB39">
        <v>0</v>
      </c>
      <c r="AC39">
        <v>0</v>
      </c>
      <c r="AD39">
        <v>1</v>
      </c>
      <c r="AE39">
        <v>0</v>
      </c>
      <c r="AF39" t="s">
        <v>25</v>
      </c>
      <c r="AG39">
        <v>1.1125</v>
      </c>
      <c r="AH39">
        <v>2</v>
      </c>
      <c r="AI39">
        <v>16152245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ROW(Source!A31)</f>
        <v>31</v>
      </c>
      <c r="B40">
        <v>16152246</v>
      </c>
      <c r="C40">
        <v>16152116</v>
      </c>
      <c r="D40">
        <v>13956128</v>
      </c>
      <c r="E40">
        <v>1</v>
      </c>
      <c r="F40">
        <v>1</v>
      </c>
      <c r="G40">
        <v>1</v>
      </c>
      <c r="H40">
        <v>2</v>
      </c>
      <c r="I40" t="s">
        <v>175</v>
      </c>
      <c r="J40" t="s">
        <v>176</v>
      </c>
      <c r="K40" t="s">
        <v>177</v>
      </c>
      <c r="L40">
        <v>1480</v>
      </c>
      <c r="N40">
        <v>1013</v>
      </c>
      <c r="O40" t="s">
        <v>170</v>
      </c>
      <c r="P40" t="s">
        <v>171</v>
      </c>
      <c r="Q40">
        <v>1</v>
      </c>
      <c r="X40">
        <v>0.61</v>
      </c>
      <c r="Y40">
        <v>0</v>
      </c>
      <c r="Z40">
        <v>87.17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25</v>
      </c>
      <c r="AG40">
        <v>0.7625</v>
      </c>
      <c r="AH40">
        <v>2</v>
      </c>
      <c r="AI40">
        <v>16152246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ROW(Source!A31)</f>
        <v>31</v>
      </c>
      <c r="B41">
        <v>16152247</v>
      </c>
      <c r="C41">
        <v>16152116</v>
      </c>
      <c r="D41">
        <v>13898861</v>
      </c>
      <c r="E41">
        <v>1</v>
      </c>
      <c r="F41">
        <v>1</v>
      </c>
      <c r="G41">
        <v>1</v>
      </c>
      <c r="H41">
        <v>3</v>
      </c>
      <c r="I41" t="s">
        <v>189</v>
      </c>
      <c r="J41" t="s">
        <v>190</v>
      </c>
      <c r="K41" t="s">
        <v>191</v>
      </c>
      <c r="L41">
        <v>1348</v>
      </c>
      <c r="N41">
        <v>1009</v>
      </c>
      <c r="O41" t="s">
        <v>181</v>
      </c>
      <c r="P41" t="s">
        <v>181</v>
      </c>
      <c r="Q41">
        <v>1000</v>
      </c>
      <c r="X41">
        <v>0.014</v>
      </c>
      <c r="Y41">
        <v>11978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G41">
        <v>0.014</v>
      </c>
      <c r="AH41">
        <v>2</v>
      </c>
      <c r="AI41">
        <v>16152247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ROW(Source!A31)</f>
        <v>31</v>
      </c>
      <c r="B42">
        <v>16152248</v>
      </c>
      <c r="C42">
        <v>16152116</v>
      </c>
      <c r="D42">
        <v>13899969</v>
      </c>
      <c r="E42">
        <v>1</v>
      </c>
      <c r="F42">
        <v>1</v>
      </c>
      <c r="G42">
        <v>1</v>
      </c>
      <c r="H42">
        <v>3</v>
      </c>
      <c r="I42" t="s">
        <v>221</v>
      </c>
      <c r="J42" t="s">
        <v>222</v>
      </c>
      <c r="K42" t="s">
        <v>223</v>
      </c>
      <c r="L42">
        <v>1339</v>
      </c>
      <c r="N42">
        <v>1007</v>
      </c>
      <c r="O42" t="s">
        <v>63</v>
      </c>
      <c r="P42" t="s">
        <v>63</v>
      </c>
      <c r="Q42">
        <v>1</v>
      </c>
      <c r="X42">
        <v>4.2</v>
      </c>
      <c r="Y42">
        <v>1155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4.2</v>
      </c>
      <c r="AH42">
        <v>2</v>
      </c>
      <c r="AI42">
        <v>16152248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ROW(Source!A31)</f>
        <v>31</v>
      </c>
      <c r="B43">
        <v>16152249</v>
      </c>
      <c r="C43">
        <v>16152116</v>
      </c>
      <c r="D43">
        <v>13904993</v>
      </c>
      <c r="E43">
        <v>1</v>
      </c>
      <c r="F43">
        <v>1</v>
      </c>
      <c r="G43">
        <v>1</v>
      </c>
      <c r="H43">
        <v>3</v>
      </c>
      <c r="I43" t="s">
        <v>201</v>
      </c>
      <c r="J43" t="s">
        <v>202</v>
      </c>
      <c r="K43" t="s">
        <v>203</v>
      </c>
      <c r="L43">
        <v>1348</v>
      </c>
      <c r="N43">
        <v>1009</v>
      </c>
      <c r="O43" t="s">
        <v>181</v>
      </c>
      <c r="P43" t="s">
        <v>181</v>
      </c>
      <c r="Q43">
        <v>1000</v>
      </c>
      <c r="X43">
        <v>0.074</v>
      </c>
      <c r="Y43">
        <v>15255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0.074</v>
      </c>
      <c r="AH43">
        <v>2</v>
      </c>
      <c r="AI43">
        <v>16152249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ROW(Source!A32)</f>
        <v>32</v>
      </c>
      <c r="B44">
        <v>16152258</v>
      </c>
      <c r="C44">
        <v>16152117</v>
      </c>
      <c r="D44">
        <v>121621</v>
      </c>
      <c r="E44">
        <v>1</v>
      </c>
      <c r="F44">
        <v>1</v>
      </c>
      <c r="G44">
        <v>1</v>
      </c>
      <c r="H44">
        <v>1</v>
      </c>
      <c r="I44" t="s">
        <v>220</v>
      </c>
      <c r="K44" t="s">
        <v>164</v>
      </c>
      <c r="L44">
        <v>1369</v>
      </c>
      <c r="N44">
        <v>1013</v>
      </c>
      <c r="O44" t="s">
        <v>165</v>
      </c>
      <c r="P44" t="s">
        <v>165</v>
      </c>
      <c r="Q44">
        <v>1</v>
      </c>
      <c r="X44">
        <v>4.39</v>
      </c>
      <c r="Y44">
        <v>0</v>
      </c>
      <c r="Z44">
        <v>0</v>
      </c>
      <c r="AA44">
        <v>0</v>
      </c>
      <c r="AB44">
        <v>8.74</v>
      </c>
      <c r="AC44">
        <v>0</v>
      </c>
      <c r="AD44">
        <v>1</v>
      </c>
      <c r="AE44">
        <v>1</v>
      </c>
      <c r="AF44" t="s">
        <v>26</v>
      </c>
      <c r="AG44">
        <v>5.048499999999999</v>
      </c>
      <c r="AH44">
        <v>2</v>
      </c>
      <c r="AI44">
        <v>16152258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ROW(Source!A32)</f>
        <v>32</v>
      </c>
      <c r="B45">
        <v>16152259</v>
      </c>
      <c r="C45">
        <v>16152117</v>
      </c>
      <c r="D45">
        <v>121548</v>
      </c>
      <c r="E45">
        <v>1</v>
      </c>
      <c r="F45">
        <v>1</v>
      </c>
      <c r="G45">
        <v>1</v>
      </c>
      <c r="H45">
        <v>1</v>
      </c>
      <c r="I45" t="s">
        <v>32</v>
      </c>
      <c r="K45" t="s">
        <v>166</v>
      </c>
      <c r="L45">
        <v>1369</v>
      </c>
      <c r="N45">
        <v>1013</v>
      </c>
      <c r="O45" t="s">
        <v>165</v>
      </c>
      <c r="P45" t="s">
        <v>165</v>
      </c>
      <c r="Q45">
        <v>1</v>
      </c>
      <c r="X45">
        <v>0.02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2</v>
      </c>
      <c r="AG45">
        <v>0.02</v>
      </c>
      <c r="AH45">
        <v>2</v>
      </c>
      <c r="AI45">
        <v>16152259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ROW(Source!A32)</f>
        <v>32</v>
      </c>
      <c r="B46">
        <v>16152260</v>
      </c>
      <c r="C46">
        <v>16152117</v>
      </c>
      <c r="D46">
        <v>13953323</v>
      </c>
      <c r="E46">
        <v>1</v>
      </c>
      <c r="F46">
        <v>1</v>
      </c>
      <c r="G46">
        <v>1</v>
      </c>
      <c r="H46">
        <v>2</v>
      </c>
      <c r="I46" t="s">
        <v>167</v>
      </c>
      <c r="J46" t="s">
        <v>168</v>
      </c>
      <c r="K46" t="s">
        <v>169</v>
      </c>
      <c r="L46">
        <v>1480</v>
      </c>
      <c r="N46">
        <v>1013</v>
      </c>
      <c r="O46" t="s">
        <v>170</v>
      </c>
      <c r="P46" t="s">
        <v>171</v>
      </c>
      <c r="Q46">
        <v>1</v>
      </c>
      <c r="X46">
        <v>0.02</v>
      </c>
      <c r="Y46">
        <v>0</v>
      </c>
      <c r="Z46">
        <v>111.99</v>
      </c>
      <c r="AA46">
        <v>13.5</v>
      </c>
      <c r="AB46">
        <v>0</v>
      </c>
      <c r="AC46">
        <v>0</v>
      </c>
      <c r="AD46">
        <v>1</v>
      </c>
      <c r="AE46">
        <v>0</v>
      </c>
      <c r="AF46" t="s">
        <v>25</v>
      </c>
      <c r="AG46">
        <v>0.025</v>
      </c>
      <c r="AH46">
        <v>2</v>
      </c>
      <c r="AI46">
        <v>16152260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ROW(Source!A32)</f>
        <v>32</v>
      </c>
      <c r="B47">
        <v>16152261</v>
      </c>
      <c r="C47">
        <v>16152117</v>
      </c>
      <c r="D47">
        <v>13956128</v>
      </c>
      <c r="E47">
        <v>1</v>
      </c>
      <c r="F47">
        <v>1</v>
      </c>
      <c r="G47">
        <v>1</v>
      </c>
      <c r="H47">
        <v>2</v>
      </c>
      <c r="I47" t="s">
        <v>175</v>
      </c>
      <c r="J47" t="s">
        <v>176</v>
      </c>
      <c r="K47" t="s">
        <v>177</v>
      </c>
      <c r="L47">
        <v>1480</v>
      </c>
      <c r="N47">
        <v>1013</v>
      </c>
      <c r="O47" t="s">
        <v>170</v>
      </c>
      <c r="P47" t="s">
        <v>171</v>
      </c>
      <c r="Q47">
        <v>1</v>
      </c>
      <c r="X47">
        <v>0.04</v>
      </c>
      <c r="Y47">
        <v>0</v>
      </c>
      <c r="Z47">
        <v>87.17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25</v>
      </c>
      <c r="AG47">
        <v>0.05</v>
      </c>
      <c r="AH47">
        <v>2</v>
      </c>
      <c r="AI47">
        <v>16152261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ROW(Source!A32)</f>
        <v>32</v>
      </c>
      <c r="B48">
        <v>16152262</v>
      </c>
      <c r="C48">
        <v>16152117</v>
      </c>
      <c r="D48">
        <v>13893736</v>
      </c>
      <c r="E48">
        <v>1</v>
      </c>
      <c r="F48">
        <v>1</v>
      </c>
      <c r="G48">
        <v>1</v>
      </c>
      <c r="H48">
        <v>3</v>
      </c>
      <c r="I48" t="s">
        <v>224</v>
      </c>
      <c r="J48" t="s">
        <v>225</v>
      </c>
      <c r="K48" t="s">
        <v>226</v>
      </c>
      <c r="L48">
        <v>1348</v>
      </c>
      <c r="N48">
        <v>1009</v>
      </c>
      <c r="O48" t="s">
        <v>181</v>
      </c>
      <c r="P48" t="s">
        <v>181</v>
      </c>
      <c r="Q48">
        <v>1000</v>
      </c>
      <c r="X48">
        <v>0.009</v>
      </c>
      <c r="Y48">
        <v>19100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0.009</v>
      </c>
      <c r="AH48">
        <v>2</v>
      </c>
      <c r="AI48">
        <v>16152262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ROW(Source!A32)</f>
        <v>32</v>
      </c>
      <c r="B49">
        <v>16152263</v>
      </c>
      <c r="C49">
        <v>16152117</v>
      </c>
      <c r="D49">
        <v>13929764</v>
      </c>
      <c r="E49">
        <v>1</v>
      </c>
      <c r="F49">
        <v>1</v>
      </c>
      <c r="G49">
        <v>1</v>
      </c>
      <c r="H49">
        <v>3</v>
      </c>
      <c r="I49" t="s">
        <v>227</v>
      </c>
      <c r="J49" t="s">
        <v>228</v>
      </c>
      <c r="K49" t="s">
        <v>229</v>
      </c>
      <c r="L49">
        <v>1339</v>
      </c>
      <c r="N49">
        <v>1007</v>
      </c>
      <c r="O49" t="s">
        <v>63</v>
      </c>
      <c r="P49" t="s">
        <v>63</v>
      </c>
      <c r="Q49">
        <v>1</v>
      </c>
      <c r="X49">
        <v>0.16</v>
      </c>
      <c r="Y49">
        <v>2.44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0.16</v>
      </c>
      <c r="AH49">
        <v>2</v>
      </c>
      <c r="AI49">
        <v>16152263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ROW(Source!A33)</f>
        <v>33</v>
      </c>
      <c r="B50">
        <v>16152264</v>
      </c>
      <c r="C50">
        <v>16152118</v>
      </c>
      <c r="D50">
        <v>121642</v>
      </c>
      <c r="E50">
        <v>1</v>
      </c>
      <c r="F50">
        <v>1</v>
      </c>
      <c r="G50">
        <v>1</v>
      </c>
      <c r="H50">
        <v>1</v>
      </c>
      <c r="I50" t="s">
        <v>230</v>
      </c>
      <c r="K50" t="s">
        <v>164</v>
      </c>
      <c r="L50">
        <v>1369</v>
      </c>
      <c r="N50">
        <v>1013</v>
      </c>
      <c r="O50" t="s">
        <v>165</v>
      </c>
      <c r="P50" t="s">
        <v>165</v>
      </c>
      <c r="Q50">
        <v>1</v>
      </c>
      <c r="X50">
        <v>45.54</v>
      </c>
      <c r="Y50">
        <v>0</v>
      </c>
      <c r="Z50">
        <v>0</v>
      </c>
      <c r="AA50">
        <v>0</v>
      </c>
      <c r="AB50">
        <v>9.51</v>
      </c>
      <c r="AC50">
        <v>0</v>
      </c>
      <c r="AD50">
        <v>1</v>
      </c>
      <c r="AE50">
        <v>1</v>
      </c>
      <c r="AF50" t="s">
        <v>26</v>
      </c>
      <c r="AG50">
        <v>52.370999999999995</v>
      </c>
      <c r="AH50">
        <v>2</v>
      </c>
      <c r="AI50">
        <v>16152264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ROW(Source!A33)</f>
        <v>33</v>
      </c>
      <c r="B51">
        <v>16152265</v>
      </c>
      <c r="C51">
        <v>16152118</v>
      </c>
      <c r="D51">
        <v>121548</v>
      </c>
      <c r="E51">
        <v>1</v>
      </c>
      <c r="F51">
        <v>1</v>
      </c>
      <c r="G51">
        <v>1</v>
      </c>
      <c r="H51">
        <v>1</v>
      </c>
      <c r="I51" t="s">
        <v>32</v>
      </c>
      <c r="K51" t="s">
        <v>166</v>
      </c>
      <c r="L51">
        <v>1369</v>
      </c>
      <c r="N51">
        <v>1013</v>
      </c>
      <c r="O51" t="s">
        <v>165</v>
      </c>
      <c r="P51" t="s">
        <v>165</v>
      </c>
      <c r="Q51">
        <v>1</v>
      </c>
      <c r="X51">
        <v>0.55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G51">
        <v>0.55</v>
      </c>
      <c r="AH51">
        <v>2</v>
      </c>
      <c r="AI51">
        <v>16152265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ROW(Source!A33)</f>
        <v>33</v>
      </c>
      <c r="B52">
        <v>16152266</v>
      </c>
      <c r="C52">
        <v>16152118</v>
      </c>
      <c r="D52">
        <v>13953159</v>
      </c>
      <c r="E52">
        <v>1</v>
      </c>
      <c r="F52">
        <v>1</v>
      </c>
      <c r="G52">
        <v>1</v>
      </c>
      <c r="H52">
        <v>2</v>
      </c>
      <c r="I52" t="s">
        <v>231</v>
      </c>
      <c r="J52" t="s">
        <v>232</v>
      </c>
      <c r="K52" t="s">
        <v>233</v>
      </c>
      <c r="L52">
        <v>1480</v>
      </c>
      <c r="N52">
        <v>1013</v>
      </c>
      <c r="O52" t="s">
        <v>170</v>
      </c>
      <c r="P52" t="s">
        <v>171</v>
      </c>
      <c r="Q52">
        <v>1</v>
      </c>
      <c r="X52">
        <v>0.35</v>
      </c>
      <c r="Y52">
        <v>0</v>
      </c>
      <c r="Z52">
        <v>86.4</v>
      </c>
      <c r="AA52">
        <v>13.5</v>
      </c>
      <c r="AB52">
        <v>0</v>
      </c>
      <c r="AC52">
        <v>0</v>
      </c>
      <c r="AD52">
        <v>1</v>
      </c>
      <c r="AE52">
        <v>0</v>
      </c>
      <c r="AF52" t="s">
        <v>25</v>
      </c>
      <c r="AG52">
        <v>0.4375</v>
      </c>
      <c r="AH52">
        <v>2</v>
      </c>
      <c r="AI52">
        <v>16152266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ROW(Source!A33)</f>
        <v>33</v>
      </c>
      <c r="B53">
        <v>16152267</v>
      </c>
      <c r="C53">
        <v>16152118</v>
      </c>
      <c r="D53">
        <v>13953323</v>
      </c>
      <c r="E53">
        <v>1</v>
      </c>
      <c r="F53">
        <v>1</v>
      </c>
      <c r="G53">
        <v>1</v>
      </c>
      <c r="H53">
        <v>2</v>
      </c>
      <c r="I53" t="s">
        <v>167</v>
      </c>
      <c r="J53" t="s">
        <v>168</v>
      </c>
      <c r="K53" t="s">
        <v>169</v>
      </c>
      <c r="L53">
        <v>1480</v>
      </c>
      <c r="N53">
        <v>1013</v>
      </c>
      <c r="O53" t="s">
        <v>170</v>
      </c>
      <c r="P53" t="s">
        <v>171</v>
      </c>
      <c r="Q53">
        <v>1</v>
      </c>
      <c r="X53">
        <v>0.2</v>
      </c>
      <c r="Y53">
        <v>0</v>
      </c>
      <c r="Z53">
        <v>111.99</v>
      </c>
      <c r="AA53">
        <v>13.5</v>
      </c>
      <c r="AB53">
        <v>0</v>
      </c>
      <c r="AC53">
        <v>0</v>
      </c>
      <c r="AD53">
        <v>1</v>
      </c>
      <c r="AE53">
        <v>0</v>
      </c>
      <c r="AF53" t="s">
        <v>25</v>
      </c>
      <c r="AG53">
        <v>0.25</v>
      </c>
      <c r="AH53">
        <v>2</v>
      </c>
      <c r="AI53">
        <v>16152267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ROW(Source!A33)</f>
        <v>33</v>
      </c>
      <c r="B54">
        <v>16152268</v>
      </c>
      <c r="C54">
        <v>16152118</v>
      </c>
      <c r="D54">
        <v>13954404</v>
      </c>
      <c r="E54">
        <v>1</v>
      </c>
      <c r="F54">
        <v>1</v>
      </c>
      <c r="G54">
        <v>1</v>
      </c>
      <c r="H54">
        <v>2</v>
      </c>
      <c r="I54" t="s">
        <v>234</v>
      </c>
      <c r="J54" t="s">
        <v>235</v>
      </c>
      <c r="K54" t="s">
        <v>236</v>
      </c>
      <c r="L54">
        <v>1480</v>
      </c>
      <c r="N54">
        <v>1013</v>
      </c>
      <c r="O54" t="s">
        <v>170</v>
      </c>
      <c r="P54" t="s">
        <v>171</v>
      </c>
      <c r="Q54">
        <v>1</v>
      </c>
      <c r="X54">
        <v>1.84</v>
      </c>
      <c r="Y54">
        <v>0</v>
      </c>
      <c r="Z54">
        <v>30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25</v>
      </c>
      <c r="AG54">
        <v>2.3</v>
      </c>
      <c r="AH54">
        <v>2</v>
      </c>
      <c r="AI54">
        <v>16152268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ROW(Source!A33)</f>
        <v>33</v>
      </c>
      <c r="B55">
        <v>16152269</v>
      </c>
      <c r="C55">
        <v>16152118</v>
      </c>
      <c r="D55">
        <v>13956128</v>
      </c>
      <c r="E55">
        <v>1</v>
      </c>
      <c r="F55">
        <v>1</v>
      </c>
      <c r="G55">
        <v>1</v>
      </c>
      <c r="H55">
        <v>2</v>
      </c>
      <c r="I55" t="s">
        <v>175</v>
      </c>
      <c r="J55" t="s">
        <v>176</v>
      </c>
      <c r="K55" t="s">
        <v>177</v>
      </c>
      <c r="L55">
        <v>1480</v>
      </c>
      <c r="N55">
        <v>1013</v>
      </c>
      <c r="O55" t="s">
        <v>170</v>
      </c>
      <c r="P55" t="s">
        <v>171</v>
      </c>
      <c r="Q55">
        <v>1</v>
      </c>
      <c r="X55">
        <v>0.28</v>
      </c>
      <c r="Y55">
        <v>0</v>
      </c>
      <c r="Z55">
        <v>87.17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25</v>
      </c>
      <c r="AG55">
        <v>0.35</v>
      </c>
      <c r="AH55">
        <v>2</v>
      </c>
      <c r="AI55">
        <v>16152269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ROW(Source!A33)</f>
        <v>33</v>
      </c>
      <c r="B56">
        <v>16152270</v>
      </c>
      <c r="C56">
        <v>16152118</v>
      </c>
      <c r="D56">
        <v>13894153</v>
      </c>
      <c r="E56">
        <v>1</v>
      </c>
      <c r="F56">
        <v>1</v>
      </c>
      <c r="G56">
        <v>1</v>
      </c>
      <c r="H56">
        <v>3</v>
      </c>
      <c r="I56" t="s">
        <v>237</v>
      </c>
      <c r="J56" t="s">
        <v>238</v>
      </c>
      <c r="K56" t="s">
        <v>239</v>
      </c>
      <c r="L56">
        <v>1348</v>
      </c>
      <c r="N56">
        <v>1009</v>
      </c>
      <c r="O56" t="s">
        <v>181</v>
      </c>
      <c r="P56" t="s">
        <v>181</v>
      </c>
      <c r="Q56">
        <v>1000</v>
      </c>
      <c r="X56">
        <v>0.025</v>
      </c>
      <c r="Y56">
        <v>1530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0.025</v>
      </c>
      <c r="AH56">
        <v>2</v>
      </c>
      <c r="AI56">
        <v>16152270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ROW(Source!A33)</f>
        <v>33</v>
      </c>
      <c r="B57">
        <v>16152271</v>
      </c>
      <c r="C57">
        <v>16152118</v>
      </c>
      <c r="D57">
        <v>13893588</v>
      </c>
      <c r="E57">
        <v>1</v>
      </c>
      <c r="F57">
        <v>1</v>
      </c>
      <c r="G57">
        <v>1</v>
      </c>
      <c r="H57">
        <v>3</v>
      </c>
      <c r="I57" t="s">
        <v>240</v>
      </c>
      <c r="J57" t="s">
        <v>241</v>
      </c>
      <c r="K57" t="s">
        <v>242</v>
      </c>
      <c r="L57">
        <v>1348</v>
      </c>
      <c r="N57">
        <v>1009</v>
      </c>
      <c r="O57" t="s">
        <v>181</v>
      </c>
      <c r="P57" t="s">
        <v>181</v>
      </c>
      <c r="Q57">
        <v>1000</v>
      </c>
      <c r="X57">
        <v>0.058</v>
      </c>
      <c r="Y57">
        <v>2606.9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0.058</v>
      </c>
      <c r="AH57">
        <v>2</v>
      </c>
      <c r="AI57">
        <v>16152271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ROW(Source!A33)</f>
        <v>33</v>
      </c>
      <c r="B58">
        <v>16152272</v>
      </c>
      <c r="C58">
        <v>16152118</v>
      </c>
      <c r="D58">
        <v>13894166</v>
      </c>
      <c r="E58">
        <v>1</v>
      </c>
      <c r="F58">
        <v>1</v>
      </c>
      <c r="G58">
        <v>1</v>
      </c>
      <c r="H58">
        <v>3</v>
      </c>
      <c r="I58" t="s">
        <v>243</v>
      </c>
      <c r="J58" t="s">
        <v>244</v>
      </c>
      <c r="K58" t="s">
        <v>245</v>
      </c>
      <c r="L58">
        <v>1348</v>
      </c>
      <c r="N58">
        <v>1009</v>
      </c>
      <c r="O58" t="s">
        <v>181</v>
      </c>
      <c r="P58" t="s">
        <v>181</v>
      </c>
      <c r="Q58">
        <v>1000</v>
      </c>
      <c r="X58">
        <v>0.201</v>
      </c>
      <c r="Y58">
        <v>3390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0.201</v>
      </c>
      <c r="AH58">
        <v>2</v>
      </c>
      <c r="AI58">
        <v>16152272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ROW(Source!A33)</f>
        <v>33</v>
      </c>
      <c r="B59">
        <v>16152273</v>
      </c>
      <c r="C59">
        <v>16152118</v>
      </c>
      <c r="D59">
        <v>13902293</v>
      </c>
      <c r="E59">
        <v>1</v>
      </c>
      <c r="F59">
        <v>1</v>
      </c>
      <c r="G59">
        <v>1</v>
      </c>
      <c r="H59">
        <v>3</v>
      </c>
      <c r="I59" t="s">
        <v>61</v>
      </c>
      <c r="J59" t="s">
        <v>64</v>
      </c>
      <c r="K59" t="s">
        <v>246</v>
      </c>
      <c r="L59">
        <v>1339</v>
      </c>
      <c r="N59">
        <v>1007</v>
      </c>
      <c r="O59" t="s">
        <v>63</v>
      </c>
      <c r="P59" t="s">
        <v>63</v>
      </c>
      <c r="Q59">
        <v>1</v>
      </c>
      <c r="X59">
        <v>6.18</v>
      </c>
      <c r="Y59">
        <v>530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6.18</v>
      </c>
      <c r="AH59">
        <v>2</v>
      </c>
      <c r="AI59">
        <v>16152273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ROW(Source!A83)</f>
        <v>83</v>
      </c>
      <c r="B60">
        <v>16152376</v>
      </c>
      <c r="C60">
        <v>16152333</v>
      </c>
      <c r="D60">
        <v>121639</v>
      </c>
      <c r="E60">
        <v>1</v>
      </c>
      <c r="F60">
        <v>1</v>
      </c>
      <c r="G60">
        <v>1</v>
      </c>
      <c r="H60">
        <v>1</v>
      </c>
      <c r="I60" t="s">
        <v>247</v>
      </c>
      <c r="K60" t="s">
        <v>164</v>
      </c>
      <c r="L60">
        <v>1369</v>
      </c>
      <c r="N60">
        <v>1013</v>
      </c>
      <c r="O60" t="s">
        <v>165</v>
      </c>
      <c r="P60" t="s">
        <v>165</v>
      </c>
      <c r="Q60">
        <v>1</v>
      </c>
      <c r="X60">
        <v>21.67</v>
      </c>
      <c r="Y60">
        <v>0</v>
      </c>
      <c r="Z60">
        <v>0</v>
      </c>
      <c r="AA60">
        <v>0</v>
      </c>
      <c r="AB60">
        <v>9.4</v>
      </c>
      <c r="AC60">
        <v>0</v>
      </c>
      <c r="AD60">
        <v>1</v>
      </c>
      <c r="AE60">
        <v>1</v>
      </c>
      <c r="AF60" t="s">
        <v>143</v>
      </c>
      <c r="AG60">
        <v>17.336000000000002</v>
      </c>
      <c r="AH60">
        <v>2</v>
      </c>
      <c r="AI60">
        <v>16152376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ROW(Source!A83)</f>
        <v>83</v>
      </c>
      <c r="B61">
        <v>16152377</v>
      </c>
      <c r="C61">
        <v>16152333</v>
      </c>
      <c r="D61">
        <v>121548</v>
      </c>
      <c r="E61">
        <v>1</v>
      </c>
      <c r="F61">
        <v>1</v>
      </c>
      <c r="G61">
        <v>1</v>
      </c>
      <c r="H61">
        <v>1</v>
      </c>
      <c r="I61" t="s">
        <v>32</v>
      </c>
      <c r="K61" t="s">
        <v>166</v>
      </c>
      <c r="L61">
        <v>1369</v>
      </c>
      <c r="N61">
        <v>1013</v>
      </c>
      <c r="O61" t="s">
        <v>165</v>
      </c>
      <c r="P61" t="s">
        <v>165</v>
      </c>
      <c r="Q61">
        <v>1</v>
      </c>
      <c r="X61">
        <v>0.8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2</v>
      </c>
      <c r="AF61" t="s">
        <v>143</v>
      </c>
      <c r="AG61">
        <v>0.64</v>
      </c>
      <c r="AH61">
        <v>2</v>
      </c>
      <c r="AI61">
        <v>16152377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ROW(Source!A83)</f>
        <v>83</v>
      </c>
      <c r="B62">
        <v>16152378</v>
      </c>
      <c r="C62">
        <v>16152333</v>
      </c>
      <c r="D62">
        <v>13953323</v>
      </c>
      <c r="E62">
        <v>1</v>
      </c>
      <c r="F62">
        <v>1</v>
      </c>
      <c r="G62">
        <v>1</v>
      </c>
      <c r="H62">
        <v>2</v>
      </c>
      <c r="I62" t="s">
        <v>167</v>
      </c>
      <c r="J62" t="s">
        <v>168</v>
      </c>
      <c r="K62" t="s">
        <v>169</v>
      </c>
      <c r="L62">
        <v>1480</v>
      </c>
      <c r="N62">
        <v>1013</v>
      </c>
      <c r="O62" t="s">
        <v>170</v>
      </c>
      <c r="P62" t="s">
        <v>171</v>
      </c>
      <c r="Q62">
        <v>1</v>
      </c>
      <c r="X62">
        <v>0.24</v>
      </c>
      <c r="Y62">
        <v>0</v>
      </c>
      <c r="Z62">
        <v>111.99</v>
      </c>
      <c r="AA62">
        <v>13.5</v>
      </c>
      <c r="AB62">
        <v>0</v>
      </c>
      <c r="AC62">
        <v>0</v>
      </c>
      <c r="AD62">
        <v>1</v>
      </c>
      <c r="AE62">
        <v>0</v>
      </c>
      <c r="AF62" t="s">
        <v>143</v>
      </c>
      <c r="AG62">
        <v>0.192</v>
      </c>
      <c r="AH62">
        <v>2</v>
      </c>
      <c r="AI62">
        <v>16152378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ROW(Source!A83)</f>
        <v>83</v>
      </c>
      <c r="B63">
        <v>16152379</v>
      </c>
      <c r="C63">
        <v>16152333</v>
      </c>
      <c r="D63">
        <v>13953364</v>
      </c>
      <c r="E63">
        <v>1</v>
      </c>
      <c r="F63">
        <v>1</v>
      </c>
      <c r="G63">
        <v>1</v>
      </c>
      <c r="H63">
        <v>2</v>
      </c>
      <c r="I63" t="s">
        <v>248</v>
      </c>
      <c r="J63" t="s">
        <v>249</v>
      </c>
      <c r="K63" t="s">
        <v>250</v>
      </c>
      <c r="L63">
        <v>1480</v>
      </c>
      <c r="N63">
        <v>1013</v>
      </c>
      <c r="O63" t="s">
        <v>170</v>
      </c>
      <c r="P63" t="s">
        <v>171</v>
      </c>
      <c r="Q63">
        <v>1</v>
      </c>
      <c r="X63">
        <v>0.56</v>
      </c>
      <c r="Y63">
        <v>0</v>
      </c>
      <c r="Z63">
        <v>96.89</v>
      </c>
      <c r="AA63">
        <v>13.5</v>
      </c>
      <c r="AB63">
        <v>0</v>
      </c>
      <c r="AC63">
        <v>0</v>
      </c>
      <c r="AD63">
        <v>1</v>
      </c>
      <c r="AE63">
        <v>0</v>
      </c>
      <c r="AF63" t="s">
        <v>143</v>
      </c>
      <c r="AG63">
        <v>0.44800000000000006</v>
      </c>
      <c r="AH63">
        <v>2</v>
      </c>
      <c r="AI63">
        <v>16152379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ROW(Source!A83)</f>
        <v>83</v>
      </c>
      <c r="B64">
        <v>16152380</v>
      </c>
      <c r="C64">
        <v>16152333</v>
      </c>
      <c r="D64">
        <v>13953665</v>
      </c>
      <c r="E64">
        <v>1</v>
      </c>
      <c r="F64">
        <v>1</v>
      </c>
      <c r="G64">
        <v>1</v>
      </c>
      <c r="H64">
        <v>2</v>
      </c>
      <c r="I64" t="s">
        <v>251</v>
      </c>
      <c r="J64" t="s">
        <v>252</v>
      </c>
      <c r="K64" t="s">
        <v>253</v>
      </c>
      <c r="L64">
        <v>1480</v>
      </c>
      <c r="N64">
        <v>1013</v>
      </c>
      <c r="O64" t="s">
        <v>170</v>
      </c>
      <c r="P64" t="s">
        <v>171</v>
      </c>
      <c r="Q64">
        <v>1</v>
      </c>
      <c r="X64">
        <v>4.3</v>
      </c>
      <c r="Y64">
        <v>0</v>
      </c>
      <c r="Z64">
        <v>8.1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143</v>
      </c>
      <c r="AG64">
        <v>3.44</v>
      </c>
      <c r="AH64">
        <v>2</v>
      </c>
      <c r="AI64">
        <v>16152380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ROW(Source!A83)</f>
        <v>83</v>
      </c>
      <c r="B65">
        <v>16152381</v>
      </c>
      <c r="C65">
        <v>16152333</v>
      </c>
      <c r="D65">
        <v>13956128</v>
      </c>
      <c r="E65">
        <v>1</v>
      </c>
      <c r="F65">
        <v>1</v>
      </c>
      <c r="G65">
        <v>1</v>
      </c>
      <c r="H65">
        <v>2</v>
      </c>
      <c r="I65" t="s">
        <v>175</v>
      </c>
      <c r="J65" t="s">
        <v>176</v>
      </c>
      <c r="K65" t="s">
        <v>177</v>
      </c>
      <c r="L65">
        <v>1480</v>
      </c>
      <c r="N65">
        <v>1013</v>
      </c>
      <c r="O65" t="s">
        <v>170</v>
      </c>
      <c r="P65" t="s">
        <v>171</v>
      </c>
      <c r="Q65">
        <v>1</v>
      </c>
      <c r="X65">
        <v>0.36</v>
      </c>
      <c r="Y65">
        <v>0</v>
      </c>
      <c r="Z65">
        <v>87.17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143</v>
      </c>
      <c r="AG65">
        <v>0.288</v>
      </c>
      <c r="AH65">
        <v>2</v>
      </c>
      <c r="AI65">
        <v>16152381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ROW(Source!A83)</f>
        <v>83</v>
      </c>
      <c r="B66">
        <v>16152382</v>
      </c>
      <c r="C66">
        <v>16152333</v>
      </c>
      <c r="D66">
        <v>13898588</v>
      </c>
      <c r="E66">
        <v>1</v>
      </c>
      <c r="F66">
        <v>1</v>
      </c>
      <c r="G66">
        <v>1</v>
      </c>
      <c r="H66">
        <v>3</v>
      </c>
      <c r="I66" t="s">
        <v>254</v>
      </c>
      <c r="J66" t="s">
        <v>255</v>
      </c>
      <c r="K66" t="s">
        <v>256</v>
      </c>
      <c r="L66">
        <v>1348</v>
      </c>
      <c r="N66">
        <v>1009</v>
      </c>
      <c r="O66" t="s">
        <v>181</v>
      </c>
      <c r="P66" t="s">
        <v>181</v>
      </c>
      <c r="Q66">
        <v>1000</v>
      </c>
      <c r="X66">
        <v>0.013</v>
      </c>
      <c r="Y66">
        <v>9424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142</v>
      </c>
      <c r="AG66">
        <v>0</v>
      </c>
      <c r="AH66">
        <v>2</v>
      </c>
      <c r="AI66">
        <v>16152382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ROW(Source!A83)</f>
        <v>83</v>
      </c>
      <c r="B67">
        <v>16152383</v>
      </c>
      <c r="C67">
        <v>16152333</v>
      </c>
      <c r="D67">
        <v>13898783</v>
      </c>
      <c r="E67">
        <v>1</v>
      </c>
      <c r="F67">
        <v>1</v>
      </c>
      <c r="G67">
        <v>1</v>
      </c>
      <c r="H67">
        <v>3</v>
      </c>
      <c r="I67" t="s">
        <v>257</v>
      </c>
      <c r="J67" t="s">
        <v>258</v>
      </c>
      <c r="K67" t="s">
        <v>259</v>
      </c>
      <c r="L67">
        <v>1348</v>
      </c>
      <c r="N67">
        <v>1009</v>
      </c>
      <c r="O67" t="s">
        <v>181</v>
      </c>
      <c r="P67" t="s">
        <v>181</v>
      </c>
      <c r="Q67">
        <v>1000</v>
      </c>
      <c r="X67">
        <v>0.021</v>
      </c>
      <c r="Y67">
        <v>9040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142</v>
      </c>
      <c r="AG67">
        <v>0</v>
      </c>
      <c r="AH67">
        <v>2</v>
      </c>
      <c r="AI67">
        <v>16152383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ROW(Source!A83)</f>
        <v>83</v>
      </c>
      <c r="B68">
        <v>16152384</v>
      </c>
      <c r="C68">
        <v>16152333</v>
      </c>
      <c r="D68">
        <v>13898861</v>
      </c>
      <c r="E68">
        <v>1</v>
      </c>
      <c r="F68">
        <v>1</v>
      </c>
      <c r="G68">
        <v>1</v>
      </c>
      <c r="H68">
        <v>3</v>
      </c>
      <c r="I68" t="s">
        <v>189</v>
      </c>
      <c r="J68" t="s">
        <v>190</v>
      </c>
      <c r="K68" t="s">
        <v>191</v>
      </c>
      <c r="L68">
        <v>1348</v>
      </c>
      <c r="N68">
        <v>1009</v>
      </c>
      <c r="O68" t="s">
        <v>181</v>
      </c>
      <c r="P68" t="s">
        <v>181</v>
      </c>
      <c r="Q68">
        <v>1000</v>
      </c>
      <c r="X68">
        <v>0.0016</v>
      </c>
      <c r="Y68">
        <v>11978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142</v>
      </c>
      <c r="AG68">
        <v>0</v>
      </c>
      <c r="AH68">
        <v>2</v>
      </c>
      <c r="AI68">
        <v>16152384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ROW(Source!A83)</f>
        <v>83</v>
      </c>
      <c r="B69">
        <v>16152385</v>
      </c>
      <c r="C69">
        <v>16152333</v>
      </c>
      <c r="D69">
        <v>13900128</v>
      </c>
      <c r="E69">
        <v>1</v>
      </c>
      <c r="F69">
        <v>1</v>
      </c>
      <c r="G69">
        <v>1</v>
      </c>
      <c r="H69">
        <v>3</v>
      </c>
      <c r="I69" t="s">
        <v>260</v>
      </c>
      <c r="J69" t="s">
        <v>261</v>
      </c>
      <c r="K69" t="s">
        <v>262</v>
      </c>
      <c r="L69">
        <v>1339</v>
      </c>
      <c r="N69">
        <v>1007</v>
      </c>
      <c r="O69" t="s">
        <v>63</v>
      </c>
      <c r="P69" t="s">
        <v>63</v>
      </c>
      <c r="Q69">
        <v>1</v>
      </c>
      <c r="X69">
        <v>0.06</v>
      </c>
      <c r="Y69">
        <v>550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142</v>
      </c>
      <c r="AG69">
        <v>0</v>
      </c>
      <c r="AH69">
        <v>2</v>
      </c>
      <c r="AI69">
        <v>16152385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ROW(Source!A83)</f>
        <v>83</v>
      </c>
      <c r="B70">
        <v>16152386</v>
      </c>
      <c r="C70">
        <v>16152333</v>
      </c>
      <c r="D70">
        <v>13899811</v>
      </c>
      <c r="E70">
        <v>1</v>
      </c>
      <c r="F70">
        <v>1</v>
      </c>
      <c r="G70">
        <v>1</v>
      </c>
      <c r="H70">
        <v>3</v>
      </c>
      <c r="I70" t="s">
        <v>263</v>
      </c>
      <c r="J70" t="s">
        <v>264</v>
      </c>
      <c r="K70" t="s">
        <v>265</v>
      </c>
      <c r="L70">
        <v>1339</v>
      </c>
      <c r="N70">
        <v>1007</v>
      </c>
      <c r="O70" t="s">
        <v>63</v>
      </c>
      <c r="P70" t="s">
        <v>63</v>
      </c>
      <c r="Q70">
        <v>1</v>
      </c>
      <c r="X70">
        <v>0.11</v>
      </c>
      <c r="Y70">
        <v>832.7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142</v>
      </c>
      <c r="AG70">
        <v>0</v>
      </c>
      <c r="AH70">
        <v>2</v>
      </c>
      <c r="AI70">
        <v>16152386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ROW(Source!A83)</f>
        <v>83</v>
      </c>
      <c r="B71">
        <v>16152387</v>
      </c>
      <c r="C71">
        <v>16152333</v>
      </c>
      <c r="D71">
        <v>13904993</v>
      </c>
      <c r="E71">
        <v>1</v>
      </c>
      <c r="F71">
        <v>1</v>
      </c>
      <c r="G71">
        <v>1</v>
      </c>
      <c r="H71">
        <v>3</v>
      </c>
      <c r="I71" t="s">
        <v>201</v>
      </c>
      <c r="J71" t="s">
        <v>202</v>
      </c>
      <c r="K71" t="s">
        <v>203</v>
      </c>
      <c r="L71">
        <v>1348</v>
      </c>
      <c r="N71">
        <v>1009</v>
      </c>
      <c r="O71" t="s">
        <v>181</v>
      </c>
      <c r="P71" t="s">
        <v>181</v>
      </c>
      <c r="Q71">
        <v>1000</v>
      </c>
      <c r="X71">
        <v>0.0016</v>
      </c>
      <c r="Y71">
        <v>15255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142</v>
      </c>
      <c r="AG71">
        <v>0</v>
      </c>
      <c r="AH71">
        <v>2</v>
      </c>
      <c r="AI71">
        <v>16152387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ROW(Source!A83)</f>
        <v>83</v>
      </c>
      <c r="B72">
        <v>16152388</v>
      </c>
      <c r="C72">
        <v>16152333</v>
      </c>
      <c r="D72">
        <v>13951994</v>
      </c>
      <c r="E72">
        <v>1</v>
      </c>
      <c r="F72">
        <v>1</v>
      </c>
      <c r="G72">
        <v>1</v>
      </c>
      <c r="H72">
        <v>3</v>
      </c>
      <c r="I72" t="s">
        <v>266</v>
      </c>
      <c r="J72" t="s">
        <v>267</v>
      </c>
      <c r="K72" t="s">
        <v>268</v>
      </c>
      <c r="L72">
        <v>1346</v>
      </c>
      <c r="N72">
        <v>1009</v>
      </c>
      <c r="O72" t="s">
        <v>269</v>
      </c>
      <c r="P72" t="s">
        <v>269</v>
      </c>
      <c r="Q72">
        <v>1</v>
      </c>
      <c r="X72">
        <v>0</v>
      </c>
      <c r="Y72">
        <v>0</v>
      </c>
      <c r="Z72">
        <v>0</v>
      </c>
      <c r="AA72">
        <v>0</v>
      </c>
      <c r="AB72">
        <v>0</v>
      </c>
      <c r="AC72">
        <v>1</v>
      </c>
      <c r="AD72">
        <v>0</v>
      </c>
      <c r="AE72">
        <v>0</v>
      </c>
      <c r="AF72" t="s">
        <v>142</v>
      </c>
      <c r="AG72">
        <v>0</v>
      </c>
      <c r="AH72">
        <v>2</v>
      </c>
      <c r="AI72">
        <v>16152388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ROW(Source!A83)</f>
        <v>83</v>
      </c>
      <c r="B73">
        <v>16152389</v>
      </c>
      <c r="C73">
        <v>16152333</v>
      </c>
      <c r="D73">
        <v>13952051</v>
      </c>
      <c r="E73">
        <v>1</v>
      </c>
      <c r="F73">
        <v>1</v>
      </c>
      <c r="G73">
        <v>1</v>
      </c>
      <c r="H73">
        <v>3</v>
      </c>
      <c r="I73" t="s">
        <v>270</v>
      </c>
      <c r="J73" t="s">
        <v>271</v>
      </c>
      <c r="K73" t="s">
        <v>272</v>
      </c>
      <c r="L73">
        <v>1339</v>
      </c>
      <c r="N73">
        <v>1007</v>
      </c>
      <c r="O73" t="s">
        <v>63</v>
      </c>
      <c r="P73" t="s">
        <v>63</v>
      </c>
      <c r="Q73">
        <v>1</v>
      </c>
      <c r="X73">
        <v>0</v>
      </c>
      <c r="Y73">
        <v>0</v>
      </c>
      <c r="Z73">
        <v>0</v>
      </c>
      <c r="AA73">
        <v>0</v>
      </c>
      <c r="AB73">
        <v>0</v>
      </c>
      <c r="AC73">
        <v>1</v>
      </c>
      <c r="AD73">
        <v>0</v>
      </c>
      <c r="AE73">
        <v>0</v>
      </c>
      <c r="AF73" t="s">
        <v>142</v>
      </c>
      <c r="AG73">
        <v>0</v>
      </c>
      <c r="AH73">
        <v>2</v>
      </c>
      <c r="AI73">
        <v>16152389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ROW(Source!A84)</f>
        <v>84</v>
      </c>
      <c r="B74">
        <v>16152395</v>
      </c>
      <c r="C74">
        <v>16152334</v>
      </c>
      <c r="D74">
        <v>121645</v>
      </c>
      <c r="E74">
        <v>1</v>
      </c>
      <c r="F74">
        <v>1</v>
      </c>
      <c r="G74">
        <v>1</v>
      </c>
      <c r="H74">
        <v>1</v>
      </c>
      <c r="I74" t="s">
        <v>204</v>
      </c>
      <c r="K74" t="s">
        <v>164</v>
      </c>
      <c r="L74">
        <v>1369</v>
      </c>
      <c r="N74">
        <v>1013</v>
      </c>
      <c r="O74" t="s">
        <v>165</v>
      </c>
      <c r="P74" t="s">
        <v>165</v>
      </c>
      <c r="Q74">
        <v>1</v>
      </c>
      <c r="X74">
        <v>15.04</v>
      </c>
      <c r="Y74">
        <v>0</v>
      </c>
      <c r="Z74">
        <v>0</v>
      </c>
      <c r="AA74">
        <v>0</v>
      </c>
      <c r="AB74">
        <v>9.62</v>
      </c>
      <c r="AC74">
        <v>0</v>
      </c>
      <c r="AD74">
        <v>1</v>
      </c>
      <c r="AE74">
        <v>1</v>
      </c>
      <c r="AF74" t="s">
        <v>143</v>
      </c>
      <c r="AG74">
        <v>12.032</v>
      </c>
      <c r="AH74">
        <v>2</v>
      </c>
      <c r="AI74">
        <v>16152395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ROW(Source!A84)</f>
        <v>84</v>
      </c>
      <c r="B75">
        <v>16152396</v>
      </c>
      <c r="C75">
        <v>16152334</v>
      </c>
      <c r="D75">
        <v>121548</v>
      </c>
      <c r="E75">
        <v>1</v>
      </c>
      <c r="F75">
        <v>1</v>
      </c>
      <c r="G75">
        <v>1</v>
      </c>
      <c r="H75">
        <v>1</v>
      </c>
      <c r="I75" t="s">
        <v>32</v>
      </c>
      <c r="K75" t="s">
        <v>166</v>
      </c>
      <c r="L75">
        <v>1369</v>
      </c>
      <c r="N75">
        <v>1013</v>
      </c>
      <c r="O75" t="s">
        <v>165</v>
      </c>
      <c r="P75" t="s">
        <v>165</v>
      </c>
      <c r="Q75">
        <v>1</v>
      </c>
      <c r="X75">
        <v>0.15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143</v>
      </c>
      <c r="AG75">
        <v>0.12</v>
      </c>
      <c r="AH75">
        <v>2</v>
      </c>
      <c r="AI75">
        <v>16152396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ROW(Source!A84)</f>
        <v>84</v>
      </c>
      <c r="B76">
        <v>16152397</v>
      </c>
      <c r="C76">
        <v>16152334</v>
      </c>
      <c r="D76">
        <v>13953323</v>
      </c>
      <c r="E76">
        <v>1</v>
      </c>
      <c r="F76">
        <v>1</v>
      </c>
      <c r="G76">
        <v>1</v>
      </c>
      <c r="H76">
        <v>2</v>
      </c>
      <c r="I76" t="s">
        <v>167</v>
      </c>
      <c r="J76" t="s">
        <v>168</v>
      </c>
      <c r="K76" t="s">
        <v>169</v>
      </c>
      <c r="L76">
        <v>1480</v>
      </c>
      <c r="N76">
        <v>1013</v>
      </c>
      <c r="O76" t="s">
        <v>170</v>
      </c>
      <c r="P76" t="s">
        <v>171</v>
      </c>
      <c r="Q76">
        <v>1</v>
      </c>
      <c r="X76">
        <v>0.15</v>
      </c>
      <c r="Y76">
        <v>0</v>
      </c>
      <c r="Z76">
        <v>111.99</v>
      </c>
      <c r="AA76">
        <v>13.5</v>
      </c>
      <c r="AB76">
        <v>0</v>
      </c>
      <c r="AC76">
        <v>0</v>
      </c>
      <c r="AD76">
        <v>1</v>
      </c>
      <c r="AE76">
        <v>0</v>
      </c>
      <c r="AF76" t="s">
        <v>143</v>
      </c>
      <c r="AG76">
        <v>0.12</v>
      </c>
      <c r="AH76">
        <v>2</v>
      </c>
      <c r="AI76">
        <v>16152397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ROW(Source!A84)</f>
        <v>84</v>
      </c>
      <c r="B77">
        <v>16152398</v>
      </c>
      <c r="C77">
        <v>16152334</v>
      </c>
      <c r="D77">
        <v>13955753</v>
      </c>
      <c r="E77">
        <v>1</v>
      </c>
      <c r="F77">
        <v>1</v>
      </c>
      <c r="G77">
        <v>1</v>
      </c>
      <c r="H77">
        <v>2</v>
      </c>
      <c r="I77" t="s">
        <v>205</v>
      </c>
      <c r="J77" t="s">
        <v>206</v>
      </c>
      <c r="K77" t="s">
        <v>207</v>
      </c>
      <c r="L77">
        <v>1480</v>
      </c>
      <c r="N77">
        <v>1013</v>
      </c>
      <c r="O77" t="s">
        <v>170</v>
      </c>
      <c r="P77" t="s">
        <v>171</v>
      </c>
      <c r="Q77">
        <v>1</v>
      </c>
      <c r="X77">
        <v>0.14</v>
      </c>
      <c r="Y77">
        <v>0</v>
      </c>
      <c r="Z77">
        <v>0.95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143</v>
      </c>
      <c r="AG77">
        <v>0.11200000000000002</v>
      </c>
      <c r="AH77">
        <v>2</v>
      </c>
      <c r="AI77">
        <v>16152398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ROW(Source!A84)</f>
        <v>84</v>
      </c>
      <c r="B78">
        <v>16152399</v>
      </c>
      <c r="C78">
        <v>16152334</v>
      </c>
      <c r="D78">
        <v>13956128</v>
      </c>
      <c r="E78">
        <v>1</v>
      </c>
      <c r="F78">
        <v>1</v>
      </c>
      <c r="G78">
        <v>1</v>
      </c>
      <c r="H78">
        <v>2</v>
      </c>
      <c r="I78" t="s">
        <v>175</v>
      </c>
      <c r="J78" t="s">
        <v>176</v>
      </c>
      <c r="K78" t="s">
        <v>177</v>
      </c>
      <c r="L78">
        <v>1480</v>
      </c>
      <c r="N78">
        <v>1013</v>
      </c>
      <c r="O78" t="s">
        <v>170</v>
      </c>
      <c r="P78" t="s">
        <v>171</v>
      </c>
      <c r="Q78">
        <v>1</v>
      </c>
      <c r="X78">
        <v>0.21</v>
      </c>
      <c r="Y78">
        <v>0</v>
      </c>
      <c r="Z78">
        <v>87.17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143</v>
      </c>
      <c r="AG78">
        <v>0.168</v>
      </c>
      <c r="AH78">
        <v>2</v>
      </c>
      <c r="AI78">
        <v>16152399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ROW(Source!A84)</f>
        <v>84</v>
      </c>
      <c r="B79">
        <v>16152400</v>
      </c>
      <c r="C79">
        <v>16152334</v>
      </c>
      <c r="D79">
        <v>13898867</v>
      </c>
      <c r="E79">
        <v>1</v>
      </c>
      <c r="F79">
        <v>1</v>
      </c>
      <c r="G79">
        <v>1</v>
      </c>
      <c r="H79">
        <v>3</v>
      </c>
      <c r="I79" t="s">
        <v>208</v>
      </c>
      <c r="J79" t="s">
        <v>209</v>
      </c>
      <c r="K79" t="s">
        <v>210</v>
      </c>
      <c r="L79">
        <v>1348</v>
      </c>
      <c r="N79">
        <v>1009</v>
      </c>
      <c r="O79" t="s">
        <v>181</v>
      </c>
      <c r="P79" t="s">
        <v>181</v>
      </c>
      <c r="Q79">
        <v>1000</v>
      </c>
      <c r="X79">
        <v>0.0007</v>
      </c>
      <c r="Y79">
        <v>8475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142</v>
      </c>
      <c r="AG79">
        <v>0</v>
      </c>
      <c r="AH79">
        <v>2</v>
      </c>
      <c r="AI79">
        <v>16152400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ROW(Source!A84)</f>
        <v>84</v>
      </c>
      <c r="B80">
        <v>16152401</v>
      </c>
      <c r="C80">
        <v>16152334</v>
      </c>
      <c r="D80">
        <v>13897273</v>
      </c>
      <c r="E80">
        <v>1</v>
      </c>
      <c r="F80">
        <v>1</v>
      </c>
      <c r="G80">
        <v>1</v>
      </c>
      <c r="H80">
        <v>3</v>
      </c>
      <c r="I80" t="s">
        <v>211</v>
      </c>
      <c r="J80" t="s">
        <v>212</v>
      </c>
      <c r="K80" t="s">
        <v>213</v>
      </c>
      <c r="L80">
        <v>1348</v>
      </c>
      <c r="N80">
        <v>1009</v>
      </c>
      <c r="O80" t="s">
        <v>181</v>
      </c>
      <c r="P80" t="s">
        <v>181</v>
      </c>
      <c r="Q80">
        <v>1000</v>
      </c>
      <c r="X80">
        <v>0.001</v>
      </c>
      <c r="Y80">
        <v>5989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142</v>
      </c>
      <c r="AG80">
        <v>0</v>
      </c>
      <c r="AH80">
        <v>2</v>
      </c>
      <c r="AI80">
        <v>16152401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ROW(Source!A84)</f>
        <v>84</v>
      </c>
      <c r="B81">
        <v>16152402</v>
      </c>
      <c r="C81">
        <v>16152334</v>
      </c>
      <c r="D81">
        <v>13899675</v>
      </c>
      <c r="E81">
        <v>1</v>
      </c>
      <c r="F81">
        <v>1</v>
      </c>
      <c r="G81">
        <v>1</v>
      </c>
      <c r="H81">
        <v>3</v>
      </c>
      <c r="I81" t="s">
        <v>214</v>
      </c>
      <c r="J81" t="s">
        <v>215</v>
      </c>
      <c r="K81" t="s">
        <v>216</v>
      </c>
      <c r="L81">
        <v>1339</v>
      </c>
      <c r="N81">
        <v>1007</v>
      </c>
      <c r="O81" t="s">
        <v>63</v>
      </c>
      <c r="P81" t="s">
        <v>63</v>
      </c>
      <c r="Q81">
        <v>1</v>
      </c>
      <c r="X81">
        <v>1.02</v>
      </c>
      <c r="Y81">
        <v>1700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142</v>
      </c>
      <c r="AG81">
        <v>0</v>
      </c>
      <c r="AH81">
        <v>2</v>
      </c>
      <c r="AI81">
        <v>16152402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ROW(Source!A84)</f>
        <v>84</v>
      </c>
      <c r="B82">
        <v>16152403</v>
      </c>
      <c r="C82">
        <v>16152334</v>
      </c>
      <c r="D82">
        <v>13899977</v>
      </c>
      <c r="E82">
        <v>1</v>
      </c>
      <c r="F82">
        <v>1</v>
      </c>
      <c r="G82">
        <v>1</v>
      </c>
      <c r="H82">
        <v>3</v>
      </c>
      <c r="I82" t="s">
        <v>217</v>
      </c>
      <c r="J82" t="s">
        <v>218</v>
      </c>
      <c r="K82" t="s">
        <v>219</v>
      </c>
      <c r="L82">
        <v>1339</v>
      </c>
      <c r="N82">
        <v>1007</v>
      </c>
      <c r="O82" t="s">
        <v>63</v>
      </c>
      <c r="P82" t="s">
        <v>63</v>
      </c>
      <c r="Q82">
        <v>1</v>
      </c>
      <c r="X82">
        <v>0.03</v>
      </c>
      <c r="Y82">
        <v>1056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142</v>
      </c>
      <c r="AG82">
        <v>0</v>
      </c>
      <c r="AH82">
        <v>2</v>
      </c>
      <c r="AI82">
        <v>16152403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ROW(Source!A84)</f>
        <v>84</v>
      </c>
      <c r="B83">
        <v>16152404</v>
      </c>
      <c r="C83">
        <v>16152334</v>
      </c>
      <c r="D83">
        <v>13904993</v>
      </c>
      <c r="E83">
        <v>1</v>
      </c>
      <c r="F83">
        <v>1</v>
      </c>
      <c r="G83">
        <v>1</v>
      </c>
      <c r="H83">
        <v>3</v>
      </c>
      <c r="I83" t="s">
        <v>201</v>
      </c>
      <c r="J83" t="s">
        <v>202</v>
      </c>
      <c r="K83" t="s">
        <v>203</v>
      </c>
      <c r="L83">
        <v>1348</v>
      </c>
      <c r="N83">
        <v>1009</v>
      </c>
      <c r="O83" t="s">
        <v>181</v>
      </c>
      <c r="P83" t="s">
        <v>181</v>
      </c>
      <c r="Q83">
        <v>1000</v>
      </c>
      <c r="X83">
        <v>0.0015</v>
      </c>
      <c r="Y83">
        <v>15255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142</v>
      </c>
      <c r="AG83">
        <v>0</v>
      </c>
      <c r="AH83">
        <v>2</v>
      </c>
      <c r="AI83">
        <v>16152404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ROW(Source!A85)</f>
        <v>85</v>
      </c>
      <c r="B84">
        <v>16152407</v>
      </c>
      <c r="C84">
        <v>16152335</v>
      </c>
      <c r="D84">
        <v>121585</v>
      </c>
      <c r="E84">
        <v>1</v>
      </c>
      <c r="F84">
        <v>1</v>
      </c>
      <c r="G84">
        <v>1</v>
      </c>
      <c r="H84">
        <v>1</v>
      </c>
      <c r="I84" t="s">
        <v>273</v>
      </c>
      <c r="K84" t="s">
        <v>164</v>
      </c>
      <c r="L84">
        <v>1369</v>
      </c>
      <c r="N84">
        <v>1013</v>
      </c>
      <c r="O84" t="s">
        <v>165</v>
      </c>
      <c r="P84" t="s">
        <v>165</v>
      </c>
      <c r="Q84">
        <v>1</v>
      </c>
      <c r="X84">
        <v>3.04</v>
      </c>
      <c r="Y84">
        <v>0</v>
      </c>
      <c r="Z84">
        <v>0</v>
      </c>
      <c r="AA84">
        <v>0</v>
      </c>
      <c r="AB84">
        <v>7.8</v>
      </c>
      <c r="AC84">
        <v>0</v>
      </c>
      <c r="AD84">
        <v>1</v>
      </c>
      <c r="AE84">
        <v>1</v>
      </c>
      <c r="AF84" t="s">
        <v>143</v>
      </c>
      <c r="AG84">
        <v>2.4320000000000004</v>
      </c>
      <c r="AH84">
        <v>2</v>
      </c>
      <c r="AI84">
        <v>16152407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ROW(Source!A85)</f>
        <v>85</v>
      </c>
      <c r="B85">
        <v>16152408</v>
      </c>
      <c r="C85">
        <v>16152335</v>
      </c>
      <c r="D85">
        <v>121548</v>
      </c>
      <c r="E85">
        <v>1</v>
      </c>
      <c r="F85">
        <v>1</v>
      </c>
      <c r="G85">
        <v>1</v>
      </c>
      <c r="H85">
        <v>1</v>
      </c>
      <c r="I85" t="s">
        <v>32</v>
      </c>
      <c r="K85" t="s">
        <v>166</v>
      </c>
      <c r="L85">
        <v>1369</v>
      </c>
      <c r="N85">
        <v>1013</v>
      </c>
      <c r="O85" t="s">
        <v>165</v>
      </c>
      <c r="P85" t="s">
        <v>165</v>
      </c>
      <c r="Q85">
        <v>1</v>
      </c>
      <c r="X85">
        <v>0.34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2</v>
      </c>
      <c r="AF85" t="s">
        <v>143</v>
      </c>
      <c r="AG85">
        <v>0.272</v>
      </c>
      <c r="AH85">
        <v>2</v>
      </c>
      <c r="AI85">
        <v>16152408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ROW(Source!A85)</f>
        <v>85</v>
      </c>
      <c r="B86">
        <v>16152409</v>
      </c>
      <c r="C86">
        <v>16152335</v>
      </c>
      <c r="D86">
        <v>13953159</v>
      </c>
      <c r="E86">
        <v>1</v>
      </c>
      <c r="F86">
        <v>1</v>
      </c>
      <c r="G86">
        <v>1</v>
      </c>
      <c r="H86">
        <v>2</v>
      </c>
      <c r="I86" t="s">
        <v>231</v>
      </c>
      <c r="J86" t="s">
        <v>232</v>
      </c>
      <c r="K86" t="s">
        <v>233</v>
      </c>
      <c r="L86">
        <v>1480</v>
      </c>
      <c r="N86">
        <v>1013</v>
      </c>
      <c r="O86" t="s">
        <v>170</v>
      </c>
      <c r="P86" t="s">
        <v>171</v>
      </c>
      <c r="Q86">
        <v>1</v>
      </c>
      <c r="X86">
        <v>0.12</v>
      </c>
      <c r="Y86">
        <v>0</v>
      </c>
      <c r="Z86">
        <v>86.4</v>
      </c>
      <c r="AA86">
        <v>13.5</v>
      </c>
      <c r="AB86">
        <v>0</v>
      </c>
      <c r="AC86">
        <v>0</v>
      </c>
      <c r="AD86">
        <v>1</v>
      </c>
      <c r="AE86">
        <v>0</v>
      </c>
      <c r="AF86" t="s">
        <v>143</v>
      </c>
      <c r="AG86">
        <v>0.096</v>
      </c>
      <c r="AH86">
        <v>2</v>
      </c>
      <c r="AI86">
        <v>16152409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ROW(Source!A85)</f>
        <v>85</v>
      </c>
      <c r="B87">
        <v>16152410</v>
      </c>
      <c r="C87">
        <v>16152335</v>
      </c>
      <c r="D87">
        <v>13953440</v>
      </c>
      <c r="E87">
        <v>1</v>
      </c>
      <c r="F87">
        <v>1</v>
      </c>
      <c r="G87">
        <v>1</v>
      </c>
      <c r="H87">
        <v>2</v>
      </c>
      <c r="I87" t="s">
        <v>274</v>
      </c>
      <c r="J87" t="s">
        <v>275</v>
      </c>
      <c r="K87" t="s">
        <v>276</v>
      </c>
      <c r="L87">
        <v>1480</v>
      </c>
      <c r="N87">
        <v>1013</v>
      </c>
      <c r="O87" t="s">
        <v>170</v>
      </c>
      <c r="P87" t="s">
        <v>171</v>
      </c>
      <c r="Q87">
        <v>1</v>
      </c>
      <c r="X87">
        <v>0.22</v>
      </c>
      <c r="Y87">
        <v>0</v>
      </c>
      <c r="Z87">
        <v>89.99</v>
      </c>
      <c r="AA87">
        <v>10.06</v>
      </c>
      <c r="AB87">
        <v>0</v>
      </c>
      <c r="AC87">
        <v>0</v>
      </c>
      <c r="AD87">
        <v>1</v>
      </c>
      <c r="AE87">
        <v>0</v>
      </c>
      <c r="AF87" t="s">
        <v>143</v>
      </c>
      <c r="AG87">
        <v>0.17600000000000002</v>
      </c>
      <c r="AH87">
        <v>2</v>
      </c>
      <c r="AI87">
        <v>16152410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ROW(Source!A85)</f>
        <v>85</v>
      </c>
      <c r="B88">
        <v>16152411</v>
      </c>
      <c r="C88">
        <v>16152335</v>
      </c>
      <c r="D88">
        <v>13928737</v>
      </c>
      <c r="E88">
        <v>1</v>
      </c>
      <c r="F88">
        <v>1</v>
      </c>
      <c r="G88">
        <v>1</v>
      </c>
      <c r="H88">
        <v>3</v>
      </c>
      <c r="I88" t="s">
        <v>277</v>
      </c>
      <c r="J88" t="s">
        <v>278</v>
      </c>
      <c r="K88" t="s">
        <v>279</v>
      </c>
      <c r="L88">
        <v>1339</v>
      </c>
      <c r="N88">
        <v>1007</v>
      </c>
      <c r="O88" t="s">
        <v>63</v>
      </c>
      <c r="P88" t="s">
        <v>63</v>
      </c>
      <c r="Q88">
        <v>1</v>
      </c>
      <c r="X88">
        <v>1.03</v>
      </c>
      <c r="Y88">
        <v>166.7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142</v>
      </c>
      <c r="AG88">
        <v>0</v>
      </c>
      <c r="AH88">
        <v>2</v>
      </c>
      <c r="AI88">
        <v>16152411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ROW(Source!A86)</f>
        <v>86</v>
      </c>
      <c r="B89">
        <v>16152414</v>
      </c>
      <c r="C89">
        <v>16152336</v>
      </c>
      <c r="D89">
        <v>121609</v>
      </c>
      <c r="E89">
        <v>1</v>
      </c>
      <c r="F89">
        <v>1</v>
      </c>
      <c r="G89">
        <v>1</v>
      </c>
      <c r="H89">
        <v>1</v>
      </c>
      <c r="I89" t="s">
        <v>280</v>
      </c>
      <c r="K89" t="s">
        <v>164</v>
      </c>
      <c r="L89">
        <v>1369</v>
      </c>
      <c r="N89">
        <v>1013</v>
      </c>
      <c r="O89" t="s">
        <v>165</v>
      </c>
      <c r="P89" t="s">
        <v>165</v>
      </c>
      <c r="Q89">
        <v>1</v>
      </c>
      <c r="X89">
        <v>102.46</v>
      </c>
      <c r="Y89">
        <v>0</v>
      </c>
      <c r="Z89">
        <v>0</v>
      </c>
      <c r="AA89">
        <v>0</v>
      </c>
      <c r="AB89">
        <v>8.38</v>
      </c>
      <c r="AC89">
        <v>0</v>
      </c>
      <c r="AD89">
        <v>1</v>
      </c>
      <c r="AE89">
        <v>1</v>
      </c>
      <c r="AF89" t="s">
        <v>143</v>
      </c>
      <c r="AG89">
        <v>81.968</v>
      </c>
      <c r="AH89">
        <v>2</v>
      </c>
      <c r="AI89">
        <v>16152414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ROW(Source!A86)</f>
        <v>86</v>
      </c>
      <c r="B90">
        <v>16152415</v>
      </c>
      <c r="C90">
        <v>16152336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32</v>
      </c>
      <c r="K90" t="s">
        <v>166</v>
      </c>
      <c r="L90">
        <v>1369</v>
      </c>
      <c r="N90">
        <v>1013</v>
      </c>
      <c r="O90" t="s">
        <v>165</v>
      </c>
      <c r="P90" t="s">
        <v>165</v>
      </c>
      <c r="Q90">
        <v>1</v>
      </c>
      <c r="X90">
        <v>3.27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143</v>
      </c>
      <c r="AG90">
        <v>2.616</v>
      </c>
      <c r="AH90">
        <v>2</v>
      </c>
      <c r="AI90">
        <v>16152415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ROW(Source!A86)</f>
        <v>86</v>
      </c>
      <c r="B91">
        <v>16152416</v>
      </c>
      <c r="C91">
        <v>16152336</v>
      </c>
      <c r="D91">
        <v>13953323</v>
      </c>
      <c r="E91">
        <v>1</v>
      </c>
      <c r="F91">
        <v>1</v>
      </c>
      <c r="G91">
        <v>1</v>
      </c>
      <c r="H91">
        <v>2</v>
      </c>
      <c r="I91" t="s">
        <v>167</v>
      </c>
      <c r="J91" t="s">
        <v>168</v>
      </c>
      <c r="K91" t="s">
        <v>169</v>
      </c>
      <c r="L91">
        <v>1480</v>
      </c>
      <c r="N91">
        <v>1013</v>
      </c>
      <c r="O91" t="s">
        <v>170</v>
      </c>
      <c r="P91" t="s">
        <v>171</v>
      </c>
      <c r="Q91">
        <v>1</v>
      </c>
      <c r="X91">
        <v>3.27</v>
      </c>
      <c r="Y91">
        <v>0</v>
      </c>
      <c r="Z91">
        <v>111.99</v>
      </c>
      <c r="AA91">
        <v>13.5</v>
      </c>
      <c r="AB91">
        <v>0</v>
      </c>
      <c r="AC91">
        <v>0</v>
      </c>
      <c r="AD91">
        <v>1</v>
      </c>
      <c r="AE91">
        <v>0</v>
      </c>
      <c r="AF91" t="s">
        <v>143</v>
      </c>
      <c r="AG91">
        <v>2.616</v>
      </c>
      <c r="AH91">
        <v>2</v>
      </c>
      <c r="AI91">
        <v>16152416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ROW(Source!A86)</f>
        <v>86</v>
      </c>
      <c r="B92">
        <v>16152417</v>
      </c>
      <c r="C92">
        <v>16152336</v>
      </c>
      <c r="D92">
        <v>13955753</v>
      </c>
      <c r="E92">
        <v>1</v>
      </c>
      <c r="F92">
        <v>1</v>
      </c>
      <c r="G92">
        <v>1</v>
      </c>
      <c r="H92">
        <v>2</v>
      </c>
      <c r="I92" t="s">
        <v>205</v>
      </c>
      <c r="J92" t="s">
        <v>206</v>
      </c>
      <c r="K92" t="s">
        <v>207</v>
      </c>
      <c r="L92">
        <v>1480</v>
      </c>
      <c r="N92">
        <v>1013</v>
      </c>
      <c r="O92" t="s">
        <v>170</v>
      </c>
      <c r="P92" t="s">
        <v>171</v>
      </c>
      <c r="Q92">
        <v>1</v>
      </c>
      <c r="X92">
        <v>0.47</v>
      </c>
      <c r="Y92">
        <v>0</v>
      </c>
      <c r="Z92">
        <v>0.95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143</v>
      </c>
      <c r="AG92">
        <v>0.376</v>
      </c>
      <c r="AH92">
        <v>2</v>
      </c>
      <c r="AI92">
        <v>16152417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ROW(Source!A86)</f>
        <v>86</v>
      </c>
      <c r="B93">
        <v>16152418</v>
      </c>
      <c r="C93">
        <v>16152336</v>
      </c>
      <c r="D93">
        <v>13956128</v>
      </c>
      <c r="E93">
        <v>1</v>
      </c>
      <c r="F93">
        <v>1</v>
      </c>
      <c r="G93">
        <v>1</v>
      </c>
      <c r="H93">
        <v>2</v>
      </c>
      <c r="I93" t="s">
        <v>175</v>
      </c>
      <c r="J93" t="s">
        <v>176</v>
      </c>
      <c r="K93" t="s">
        <v>177</v>
      </c>
      <c r="L93">
        <v>1480</v>
      </c>
      <c r="N93">
        <v>1013</v>
      </c>
      <c r="O93" t="s">
        <v>170</v>
      </c>
      <c r="P93" t="s">
        <v>171</v>
      </c>
      <c r="Q93">
        <v>1</v>
      </c>
      <c r="X93">
        <v>2.17</v>
      </c>
      <c r="Y93">
        <v>0</v>
      </c>
      <c r="Z93">
        <v>87.17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143</v>
      </c>
      <c r="AG93">
        <v>1.736</v>
      </c>
      <c r="AH93">
        <v>2</v>
      </c>
      <c r="AI93">
        <v>16152418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ROW(Source!A86)</f>
        <v>86</v>
      </c>
      <c r="B94">
        <v>16152419</v>
      </c>
      <c r="C94">
        <v>16152336</v>
      </c>
      <c r="D94">
        <v>13898951</v>
      </c>
      <c r="E94">
        <v>1</v>
      </c>
      <c r="F94">
        <v>1</v>
      </c>
      <c r="G94">
        <v>1</v>
      </c>
      <c r="H94">
        <v>3</v>
      </c>
      <c r="I94" t="s">
        <v>281</v>
      </c>
      <c r="J94" t="s">
        <v>282</v>
      </c>
      <c r="K94" t="s">
        <v>283</v>
      </c>
      <c r="L94">
        <v>1348</v>
      </c>
      <c r="N94">
        <v>1009</v>
      </c>
      <c r="O94" t="s">
        <v>181</v>
      </c>
      <c r="P94" t="s">
        <v>181</v>
      </c>
      <c r="Q94">
        <v>1000</v>
      </c>
      <c r="X94">
        <v>0.00053</v>
      </c>
      <c r="Y94">
        <v>8475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142</v>
      </c>
      <c r="AG94">
        <v>0</v>
      </c>
      <c r="AH94">
        <v>2</v>
      </c>
      <c r="AI94">
        <v>16152419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ROW(Source!A86)</f>
        <v>86</v>
      </c>
      <c r="B95">
        <v>16152420</v>
      </c>
      <c r="C95">
        <v>16152336</v>
      </c>
      <c r="D95">
        <v>13897271</v>
      </c>
      <c r="E95">
        <v>1</v>
      </c>
      <c r="F95">
        <v>1</v>
      </c>
      <c r="G95">
        <v>1</v>
      </c>
      <c r="H95">
        <v>3</v>
      </c>
      <c r="I95" t="s">
        <v>178</v>
      </c>
      <c r="J95" t="s">
        <v>179</v>
      </c>
      <c r="K95" t="s">
        <v>180</v>
      </c>
      <c r="L95">
        <v>1348</v>
      </c>
      <c r="N95">
        <v>1009</v>
      </c>
      <c r="O95" t="s">
        <v>181</v>
      </c>
      <c r="P95" t="s">
        <v>181</v>
      </c>
      <c r="Q95">
        <v>1000</v>
      </c>
      <c r="X95">
        <v>0.11</v>
      </c>
      <c r="Y95">
        <v>5989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142</v>
      </c>
      <c r="AG95">
        <v>0</v>
      </c>
      <c r="AH95">
        <v>2</v>
      </c>
      <c r="AI95">
        <v>16152420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ROW(Source!A86)</f>
        <v>86</v>
      </c>
      <c r="B96">
        <v>16152421</v>
      </c>
      <c r="C96">
        <v>16152336</v>
      </c>
      <c r="D96">
        <v>13897273</v>
      </c>
      <c r="E96">
        <v>1</v>
      </c>
      <c r="F96">
        <v>1</v>
      </c>
      <c r="G96">
        <v>1</v>
      </c>
      <c r="H96">
        <v>3</v>
      </c>
      <c r="I96" t="s">
        <v>211</v>
      </c>
      <c r="J96" t="s">
        <v>212</v>
      </c>
      <c r="K96" t="s">
        <v>213</v>
      </c>
      <c r="L96">
        <v>1348</v>
      </c>
      <c r="N96">
        <v>1009</v>
      </c>
      <c r="O96" t="s">
        <v>181</v>
      </c>
      <c r="P96" t="s">
        <v>181</v>
      </c>
      <c r="Q96">
        <v>1000</v>
      </c>
      <c r="X96">
        <v>0.026</v>
      </c>
      <c r="Y96">
        <v>5989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142</v>
      </c>
      <c r="AG96">
        <v>0</v>
      </c>
      <c r="AH96">
        <v>2</v>
      </c>
      <c r="AI96">
        <v>16152421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ROW(Source!A86)</f>
        <v>86</v>
      </c>
      <c r="B97">
        <v>16152422</v>
      </c>
      <c r="C97">
        <v>16152336</v>
      </c>
      <c r="D97">
        <v>13894538</v>
      </c>
      <c r="E97">
        <v>1</v>
      </c>
      <c r="F97">
        <v>1</v>
      </c>
      <c r="G97">
        <v>1</v>
      </c>
      <c r="H97">
        <v>3</v>
      </c>
      <c r="I97" t="s">
        <v>284</v>
      </c>
      <c r="J97" t="s">
        <v>285</v>
      </c>
      <c r="K97" t="s">
        <v>286</v>
      </c>
      <c r="L97">
        <v>1327</v>
      </c>
      <c r="N97">
        <v>1005</v>
      </c>
      <c r="O97" t="s">
        <v>188</v>
      </c>
      <c r="P97" t="s">
        <v>188</v>
      </c>
      <c r="Q97">
        <v>1</v>
      </c>
      <c r="X97">
        <v>111</v>
      </c>
      <c r="Y97">
        <v>3.25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142</v>
      </c>
      <c r="AG97">
        <v>0</v>
      </c>
      <c r="AH97">
        <v>2</v>
      </c>
      <c r="AI97">
        <v>16152422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ROW(Source!A86)</f>
        <v>86</v>
      </c>
      <c r="B98">
        <v>16152423</v>
      </c>
      <c r="C98">
        <v>16152336</v>
      </c>
      <c r="D98">
        <v>13893845</v>
      </c>
      <c r="E98">
        <v>1</v>
      </c>
      <c r="F98">
        <v>1</v>
      </c>
      <c r="G98">
        <v>1</v>
      </c>
      <c r="H98">
        <v>3</v>
      </c>
      <c r="I98" t="s">
        <v>287</v>
      </c>
      <c r="J98" t="s">
        <v>288</v>
      </c>
      <c r="K98" t="s">
        <v>289</v>
      </c>
      <c r="L98">
        <v>1348</v>
      </c>
      <c r="N98">
        <v>1009</v>
      </c>
      <c r="O98" t="s">
        <v>181</v>
      </c>
      <c r="P98" t="s">
        <v>181</v>
      </c>
      <c r="Q98">
        <v>1000</v>
      </c>
      <c r="X98">
        <v>0.0115</v>
      </c>
      <c r="Y98">
        <v>9774.5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142</v>
      </c>
      <c r="AG98">
        <v>0</v>
      </c>
      <c r="AH98">
        <v>2</v>
      </c>
      <c r="AI98">
        <v>16152423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ROW(Source!A86)</f>
        <v>86</v>
      </c>
      <c r="B99">
        <v>16152424</v>
      </c>
      <c r="C99">
        <v>16152336</v>
      </c>
      <c r="D99">
        <v>13894574</v>
      </c>
      <c r="E99">
        <v>1</v>
      </c>
      <c r="F99">
        <v>1</v>
      </c>
      <c r="G99">
        <v>1</v>
      </c>
      <c r="H99">
        <v>3</v>
      </c>
      <c r="I99" t="s">
        <v>185</v>
      </c>
      <c r="J99" t="s">
        <v>186</v>
      </c>
      <c r="K99" t="s">
        <v>187</v>
      </c>
      <c r="L99">
        <v>1327</v>
      </c>
      <c r="N99">
        <v>1005</v>
      </c>
      <c r="O99" t="s">
        <v>188</v>
      </c>
      <c r="P99" t="s">
        <v>188</v>
      </c>
      <c r="Q99">
        <v>1</v>
      </c>
      <c r="X99">
        <v>52.5</v>
      </c>
      <c r="Y99">
        <v>5.71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142</v>
      </c>
      <c r="AG99">
        <v>0</v>
      </c>
      <c r="AH99">
        <v>2</v>
      </c>
      <c r="AI99">
        <v>16152424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ROW(Source!A86)</f>
        <v>86</v>
      </c>
      <c r="B100">
        <v>16152425</v>
      </c>
      <c r="C100">
        <v>16152336</v>
      </c>
      <c r="D100">
        <v>13898861</v>
      </c>
      <c r="E100">
        <v>1</v>
      </c>
      <c r="F100">
        <v>1</v>
      </c>
      <c r="G100">
        <v>1</v>
      </c>
      <c r="H100">
        <v>3</v>
      </c>
      <c r="I100" t="s">
        <v>189</v>
      </c>
      <c r="J100" t="s">
        <v>190</v>
      </c>
      <c r="K100" t="s">
        <v>191</v>
      </c>
      <c r="L100">
        <v>1348</v>
      </c>
      <c r="N100">
        <v>1009</v>
      </c>
      <c r="O100" t="s">
        <v>181</v>
      </c>
      <c r="P100" t="s">
        <v>181</v>
      </c>
      <c r="Q100">
        <v>1000</v>
      </c>
      <c r="X100">
        <v>0.0025</v>
      </c>
      <c r="Y100">
        <v>11978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142</v>
      </c>
      <c r="AG100">
        <v>0</v>
      </c>
      <c r="AH100">
        <v>2</v>
      </c>
      <c r="AI100">
        <v>16152425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ROW(Source!A86)</f>
        <v>86</v>
      </c>
      <c r="B101">
        <v>16152426</v>
      </c>
      <c r="C101">
        <v>16152336</v>
      </c>
      <c r="D101">
        <v>13899677</v>
      </c>
      <c r="E101">
        <v>1</v>
      </c>
      <c r="F101">
        <v>1</v>
      </c>
      <c r="G101">
        <v>1</v>
      </c>
      <c r="H101">
        <v>3</v>
      </c>
      <c r="I101" t="s">
        <v>192</v>
      </c>
      <c r="J101" t="s">
        <v>193</v>
      </c>
      <c r="K101" t="s">
        <v>194</v>
      </c>
      <c r="L101">
        <v>1339</v>
      </c>
      <c r="N101">
        <v>1007</v>
      </c>
      <c r="O101" t="s">
        <v>63</v>
      </c>
      <c r="P101" t="s">
        <v>63</v>
      </c>
      <c r="Q101">
        <v>1</v>
      </c>
      <c r="X101">
        <v>0.17</v>
      </c>
      <c r="Y101">
        <v>1601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142</v>
      </c>
      <c r="AG101">
        <v>0</v>
      </c>
      <c r="AH101">
        <v>2</v>
      </c>
      <c r="AI101">
        <v>16152426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ROW(Source!A86)</f>
        <v>86</v>
      </c>
      <c r="B102">
        <v>16152427</v>
      </c>
      <c r="C102">
        <v>16152336</v>
      </c>
      <c r="D102">
        <v>13902295</v>
      </c>
      <c r="E102">
        <v>1</v>
      </c>
      <c r="F102">
        <v>1</v>
      </c>
      <c r="G102">
        <v>1</v>
      </c>
      <c r="H102">
        <v>3</v>
      </c>
      <c r="I102" t="s">
        <v>290</v>
      </c>
      <c r="J102" t="s">
        <v>291</v>
      </c>
      <c r="K102" t="s">
        <v>292</v>
      </c>
      <c r="L102">
        <v>1339</v>
      </c>
      <c r="N102">
        <v>1007</v>
      </c>
      <c r="O102" t="s">
        <v>63</v>
      </c>
      <c r="P102" t="s">
        <v>63</v>
      </c>
      <c r="Q102">
        <v>1</v>
      </c>
      <c r="X102">
        <v>0</v>
      </c>
      <c r="Y102">
        <v>530</v>
      </c>
      <c r="Z102">
        <v>0</v>
      </c>
      <c r="AA102">
        <v>0</v>
      </c>
      <c r="AB102">
        <v>0</v>
      </c>
      <c r="AC102">
        <v>1</v>
      </c>
      <c r="AD102">
        <v>0</v>
      </c>
      <c r="AE102">
        <v>0</v>
      </c>
      <c r="AF102" t="s">
        <v>142</v>
      </c>
      <c r="AG102">
        <v>0</v>
      </c>
      <c r="AH102">
        <v>2</v>
      </c>
      <c r="AI102">
        <v>16152427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ROW(Source!A86)</f>
        <v>86</v>
      </c>
      <c r="B103">
        <v>16152428</v>
      </c>
      <c r="C103">
        <v>16152336</v>
      </c>
      <c r="D103">
        <v>13904993</v>
      </c>
      <c r="E103">
        <v>1</v>
      </c>
      <c r="F103">
        <v>1</v>
      </c>
      <c r="G103">
        <v>1</v>
      </c>
      <c r="H103">
        <v>3</v>
      </c>
      <c r="I103" t="s">
        <v>201</v>
      </c>
      <c r="J103" t="s">
        <v>202</v>
      </c>
      <c r="K103" t="s">
        <v>203</v>
      </c>
      <c r="L103">
        <v>1348</v>
      </c>
      <c r="N103">
        <v>1009</v>
      </c>
      <c r="O103" t="s">
        <v>181</v>
      </c>
      <c r="P103" t="s">
        <v>181</v>
      </c>
      <c r="Q103">
        <v>1000</v>
      </c>
      <c r="X103">
        <v>0.0175</v>
      </c>
      <c r="Y103">
        <v>15255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142</v>
      </c>
      <c r="AG103">
        <v>0</v>
      </c>
      <c r="AH103">
        <v>2</v>
      </c>
      <c r="AI103">
        <v>16152428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ROW(Source!A86)</f>
        <v>86</v>
      </c>
      <c r="B104">
        <v>16152429</v>
      </c>
      <c r="C104">
        <v>16152336</v>
      </c>
      <c r="D104">
        <v>13914389</v>
      </c>
      <c r="E104">
        <v>1</v>
      </c>
      <c r="F104">
        <v>1</v>
      </c>
      <c r="G104">
        <v>1</v>
      </c>
      <c r="H104">
        <v>3</v>
      </c>
      <c r="I104" t="s">
        <v>293</v>
      </c>
      <c r="J104" t="s">
        <v>294</v>
      </c>
      <c r="K104" t="s">
        <v>295</v>
      </c>
      <c r="L104">
        <v>1327</v>
      </c>
      <c r="N104">
        <v>1005</v>
      </c>
      <c r="O104" t="s">
        <v>188</v>
      </c>
      <c r="P104" t="s">
        <v>188</v>
      </c>
      <c r="Q104">
        <v>1</v>
      </c>
      <c r="X104">
        <v>80</v>
      </c>
      <c r="Y104">
        <v>65.8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142</v>
      </c>
      <c r="AG104">
        <v>0</v>
      </c>
      <c r="AH104">
        <v>2</v>
      </c>
      <c r="AI104">
        <v>16152429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ROW(Source!A86)</f>
        <v>86</v>
      </c>
      <c r="B105">
        <v>16152430</v>
      </c>
      <c r="C105">
        <v>16152336</v>
      </c>
      <c r="D105">
        <v>13952064</v>
      </c>
      <c r="E105">
        <v>1</v>
      </c>
      <c r="F105">
        <v>1</v>
      </c>
      <c r="G105">
        <v>1</v>
      </c>
      <c r="H105">
        <v>3</v>
      </c>
      <c r="I105" t="s">
        <v>296</v>
      </c>
      <c r="J105" t="s">
        <v>297</v>
      </c>
      <c r="K105" t="s">
        <v>298</v>
      </c>
      <c r="L105">
        <v>1339</v>
      </c>
      <c r="N105">
        <v>1007</v>
      </c>
      <c r="O105" t="s">
        <v>63</v>
      </c>
      <c r="P105" t="s">
        <v>63</v>
      </c>
      <c r="Q105">
        <v>1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1</v>
      </c>
      <c r="AD105">
        <v>0</v>
      </c>
      <c r="AE105">
        <v>0</v>
      </c>
      <c r="AF105" t="s">
        <v>142</v>
      </c>
      <c r="AG105">
        <v>0</v>
      </c>
      <c r="AH105">
        <v>2</v>
      </c>
      <c r="AI105">
        <v>16152430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ROW(Source!A87)</f>
        <v>87</v>
      </c>
      <c r="B106">
        <v>16152435</v>
      </c>
      <c r="C106">
        <v>16152337</v>
      </c>
      <c r="D106">
        <v>121621</v>
      </c>
      <c r="E106">
        <v>1</v>
      </c>
      <c r="F106">
        <v>1</v>
      </c>
      <c r="G106">
        <v>1</v>
      </c>
      <c r="H106">
        <v>1</v>
      </c>
      <c r="I106" t="s">
        <v>220</v>
      </c>
      <c r="K106" t="s">
        <v>164</v>
      </c>
      <c r="L106">
        <v>1369</v>
      </c>
      <c r="N106">
        <v>1013</v>
      </c>
      <c r="O106" t="s">
        <v>165</v>
      </c>
      <c r="P106" t="s">
        <v>165</v>
      </c>
      <c r="Q106">
        <v>1</v>
      </c>
      <c r="X106">
        <v>100.06</v>
      </c>
      <c r="Y106">
        <v>0</v>
      </c>
      <c r="Z106">
        <v>0</v>
      </c>
      <c r="AA106">
        <v>0</v>
      </c>
      <c r="AB106">
        <v>8.74</v>
      </c>
      <c r="AC106">
        <v>0</v>
      </c>
      <c r="AD106">
        <v>1</v>
      </c>
      <c r="AE106">
        <v>1</v>
      </c>
      <c r="AF106" t="s">
        <v>158</v>
      </c>
      <c r="AG106">
        <v>40.024</v>
      </c>
      <c r="AH106">
        <v>2</v>
      </c>
      <c r="AI106">
        <v>16152435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ROW(Source!A87)</f>
        <v>87</v>
      </c>
      <c r="B107">
        <v>16152436</v>
      </c>
      <c r="C107">
        <v>16152337</v>
      </c>
      <c r="D107">
        <v>121548</v>
      </c>
      <c r="E107">
        <v>1</v>
      </c>
      <c r="F107">
        <v>1</v>
      </c>
      <c r="G107">
        <v>1</v>
      </c>
      <c r="H107">
        <v>1</v>
      </c>
      <c r="I107" t="s">
        <v>32</v>
      </c>
      <c r="K107" t="s">
        <v>166</v>
      </c>
      <c r="L107">
        <v>1369</v>
      </c>
      <c r="N107">
        <v>1013</v>
      </c>
      <c r="O107" t="s">
        <v>165</v>
      </c>
      <c r="P107" t="s">
        <v>165</v>
      </c>
      <c r="Q107">
        <v>1</v>
      </c>
      <c r="X107">
        <v>0.28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2</v>
      </c>
      <c r="AF107" t="s">
        <v>158</v>
      </c>
      <c r="AG107">
        <v>0.11200000000000002</v>
      </c>
      <c r="AH107">
        <v>2</v>
      </c>
      <c r="AI107">
        <v>16152436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ROW(Source!A87)</f>
        <v>87</v>
      </c>
      <c r="B108">
        <v>16152437</v>
      </c>
      <c r="C108">
        <v>16152337</v>
      </c>
      <c r="D108">
        <v>13953323</v>
      </c>
      <c r="E108">
        <v>1</v>
      </c>
      <c r="F108">
        <v>1</v>
      </c>
      <c r="G108">
        <v>1</v>
      </c>
      <c r="H108">
        <v>2</v>
      </c>
      <c r="I108" t="s">
        <v>167</v>
      </c>
      <c r="J108" t="s">
        <v>168</v>
      </c>
      <c r="K108" t="s">
        <v>169</v>
      </c>
      <c r="L108">
        <v>1480</v>
      </c>
      <c r="N108">
        <v>1013</v>
      </c>
      <c r="O108" t="s">
        <v>170</v>
      </c>
      <c r="P108" t="s">
        <v>171</v>
      </c>
      <c r="Q108">
        <v>1</v>
      </c>
      <c r="X108">
        <v>0.28</v>
      </c>
      <c r="Y108">
        <v>0</v>
      </c>
      <c r="Z108">
        <v>111.99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158</v>
      </c>
      <c r="AG108">
        <v>0.11200000000000002</v>
      </c>
      <c r="AH108">
        <v>2</v>
      </c>
      <c r="AI108">
        <v>16152437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ROW(Source!A87)</f>
        <v>87</v>
      </c>
      <c r="B109">
        <v>16152438</v>
      </c>
      <c r="C109">
        <v>16152337</v>
      </c>
      <c r="D109">
        <v>13953484</v>
      </c>
      <c r="E109">
        <v>1</v>
      </c>
      <c r="F109">
        <v>1</v>
      </c>
      <c r="G109">
        <v>1</v>
      </c>
      <c r="H109">
        <v>2</v>
      </c>
      <c r="I109" t="s">
        <v>299</v>
      </c>
      <c r="J109" t="s">
        <v>300</v>
      </c>
      <c r="K109" t="s">
        <v>301</v>
      </c>
      <c r="L109">
        <v>1480</v>
      </c>
      <c r="N109">
        <v>1013</v>
      </c>
      <c r="O109" t="s">
        <v>170</v>
      </c>
      <c r="P109" t="s">
        <v>171</v>
      </c>
      <c r="Q109">
        <v>1</v>
      </c>
      <c r="X109">
        <v>10.05</v>
      </c>
      <c r="Y109">
        <v>0</v>
      </c>
      <c r="Z109">
        <v>3.12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158</v>
      </c>
      <c r="AG109">
        <v>4.02</v>
      </c>
      <c r="AH109">
        <v>2</v>
      </c>
      <c r="AI109">
        <v>16152438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ROW(Source!A87)</f>
        <v>87</v>
      </c>
      <c r="B110">
        <v>16152439</v>
      </c>
      <c r="C110">
        <v>16152337</v>
      </c>
      <c r="D110">
        <v>13953492</v>
      </c>
      <c r="E110">
        <v>1</v>
      </c>
      <c r="F110">
        <v>1</v>
      </c>
      <c r="G110">
        <v>1</v>
      </c>
      <c r="H110">
        <v>2</v>
      </c>
      <c r="I110" t="s">
        <v>302</v>
      </c>
      <c r="J110" t="s">
        <v>303</v>
      </c>
      <c r="K110" t="s">
        <v>304</v>
      </c>
      <c r="L110">
        <v>1480</v>
      </c>
      <c r="N110">
        <v>1013</v>
      </c>
      <c r="O110" t="s">
        <v>170</v>
      </c>
      <c r="P110" t="s">
        <v>171</v>
      </c>
      <c r="Q110">
        <v>1</v>
      </c>
      <c r="X110">
        <v>0.2</v>
      </c>
      <c r="Y110">
        <v>0</v>
      </c>
      <c r="Z110">
        <v>6.66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158</v>
      </c>
      <c r="AG110">
        <v>0.08</v>
      </c>
      <c r="AH110">
        <v>2</v>
      </c>
      <c r="AI110">
        <v>16152439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ROW(Source!A87)</f>
        <v>87</v>
      </c>
      <c r="B111">
        <v>16152440</v>
      </c>
      <c r="C111">
        <v>16152337</v>
      </c>
      <c r="D111">
        <v>13953665</v>
      </c>
      <c r="E111">
        <v>1</v>
      </c>
      <c r="F111">
        <v>1</v>
      </c>
      <c r="G111">
        <v>1</v>
      </c>
      <c r="H111">
        <v>2</v>
      </c>
      <c r="I111" t="s">
        <v>251</v>
      </c>
      <c r="J111" t="s">
        <v>252</v>
      </c>
      <c r="K111" t="s">
        <v>253</v>
      </c>
      <c r="L111">
        <v>1480</v>
      </c>
      <c r="N111">
        <v>1013</v>
      </c>
      <c r="O111" t="s">
        <v>170</v>
      </c>
      <c r="P111" t="s">
        <v>171</v>
      </c>
      <c r="Q111">
        <v>1</v>
      </c>
      <c r="X111">
        <v>1.31</v>
      </c>
      <c r="Y111">
        <v>0</v>
      </c>
      <c r="Z111">
        <v>8.1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158</v>
      </c>
      <c r="AG111">
        <v>0.524</v>
      </c>
      <c r="AH111">
        <v>2</v>
      </c>
      <c r="AI111">
        <v>16152440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ROW(Source!A87)</f>
        <v>87</v>
      </c>
      <c r="B112">
        <v>16152441</v>
      </c>
      <c r="C112">
        <v>16152337</v>
      </c>
      <c r="D112">
        <v>13956128</v>
      </c>
      <c r="E112">
        <v>1</v>
      </c>
      <c r="F112">
        <v>1</v>
      </c>
      <c r="G112">
        <v>1</v>
      </c>
      <c r="H112">
        <v>2</v>
      </c>
      <c r="I112" t="s">
        <v>175</v>
      </c>
      <c r="J112" t="s">
        <v>176</v>
      </c>
      <c r="K112" t="s">
        <v>177</v>
      </c>
      <c r="L112">
        <v>1480</v>
      </c>
      <c r="N112">
        <v>1013</v>
      </c>
      <c r="O112" t="s">
        <v>170</v>
      </c>
      <c r="P112" t="s">
        <v>171</v>
      </c>
      <c r="Q112">
        <v>1</v>
      </c>
      <c r="X112">
        <v>0.43</v>
      </c>
      <c r="Y112">
        <v>0</v>
      </c>
      <c r="Z112">
        <v>87.17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158</v>
      </c>
      <c r="AG112">
        <v>0.17200000000000001</v>
      </c>
      <c r="AH112">
        <v>2</v>
      </c>
      <c r="AI112">
        <v>16152441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ROW(Source!A87)</f>
        <v>87</v>
      </c>
      <c r="B113">
        <v>16152442</v>
      </c>
      <c r="C113">
        <v>16152337</v>
      </c>
      <c r="D113">
        <v>13896069</v>
      </c>
      <c r="E113">
        <v>1</v>
      </c>
      <c r="F113">
        <v>1</v>
      </c>
      <c r="G113">
        <v>1</v>
      </c>
      <c r="H113">
        <v>3</v>
      </c>
      <c r="I113" t="s">
        <v>305</v>
      </c>
      <c r="J113" t="s">
        <v>306</v>
      </c>
      <c r="K113" t="s">
        <v>307</v>
      </c>
      <c r="L113">
        <v>1348</v>
      </c>
      <c r="N113">
        <v>1009</v>
      </c>
      <c r="O113" t="s">
        <v>181</v>
      </c>
      <c r="P113" t="s">
        <v>181</v>
      </c>
      <c r="Q113">
        <v>1000</v>
      </c>
      <c r="X113">
        <v>0.00269</v>
      </c>
      <c r="Y113">
        <v>17183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142</v>
      </c>
      <c r="AG113">
        <v>0</v>
      </c>
      <c r="AH113">
        <v>2</v>
      </c>
      <c r="AI113">
        <v>16152442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ROW(Source!A87)</f>
        <v>87</v>
      </c>
      <c r="B114">
        <v>16152443</v>
      </c>
      <c r="C114">
        <v>16152337</v>
      </c>
      <c r="D114">
        <v>13898595</v>
      </c>
      <c r="E114">
        <v>1</v>
      </c>
      <c r="F114">
        <v>1</v>
      </c>
      <c r="G114">
        <v>1</v>
      </c>
      <c r="H114">
        <v>3</v>
      </c>
      <c r="I114" t="s">
        <v>308</v>
      </c>
      <c r="J114" t="s">
        <v>309</v>
      </c>
      <c r="K114" t="s">
        <v>310</v>
      </c>
      <c r="L114">
        <v>1348</v>
      </c>
      <c r="N114">
        <v>1009</v>
      </c>
      <c r="O114" t="s">
        <v>181</v>
      </c>
      <c r="P114" t="s">
        <v>181</v>
      </c>
      <c r="Q114">
        <v>1000</v>
      </c>
      <c r="X114">
        <v>0.00033</v>
      </c>
      <c r="Y114">
        <v>10362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142</v>
      </c>
      <c r="AG114">
        <v>0</v>
      </c>
      <c r="AH114">
        <v>2</v>
      </c>
      <c r="AI114">
        <v>16152443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ROW(Source!A87)</f>
        <v>87</v>
      </c>
      <c r="B115">
        <v>16152444</v>
      </c>
      <c r="C115">
        <v>16152337</v>
      </c>
      <c r="D115">
        <v>13895104</v>
      </c>
      <c r="E115">
        <v>1</v>
      </c>
      <c r="F115">
        <v>1</v>
      </c>
      <c r="G115">
        <v>1</v>
      </c>
      <c r="H115">
        <v>3</v>
      </c>
      <c r="I115" t="s">
        <v>311</v>
      </c>
      <c r="J115" t="s">
        <v>312</v>
      </c>
      <c r="K115" t="s">
        <v>313</v>
      </c>
      <c r="L115">
        <v>1346</v>
      </c>
      <c r="N115">
        <v>1009</v>
      </c>
      <c r="O115" t="s">
        <v>269</v>
      </c>
      <c r="P115" t="s">
        <v>269</v>
      </c>
      <c r="Q115">
        <v>1</v>
      </c>
      <c r="X115">
        <v>9.91</v>
      </c>
      <c r="Y115">
        <v>23.09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142</v>
      </c>
      <c r="AG115">
        <v>0</v>
      </c>
      <c r="AH115">
        <v>2</v>
      </c>
      <c r="AI115">
        <v>16152444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ROW(Source!A87)</f>
        <v>87</v>
      </c>
      <c r="B116">
        <v>16152445</v>
      </c>
      <c r="C116">
        <v>16152337</v>
      </c>
      <c r="D116">
        <v>13898783</v>
      </c>
      <c r="E116">
        <v>1</v>
      </c>
      <c r="F116">
        <v>1</v>
      </c>
      <c r="G116">
        <v>1</v>
      </c>
      <c r="H116">
        <v>3</v>
      </c>
      <c r="I116" t="s">
        <v>257</v>
      </c>
      <c r="J116" t="s">
        <v>258</v>
      </c>
      <c r="K116" t="s">
        <v>259</v>
      </c>
      <c r="L116">
        <v>1348</v>
      </c>
      <c r="N116">
        <v>1009</v>
      </c>
      <c r="O116" t="s">
        <v>181</v>
      </c>
      <c r="P116" t="s">
        <v>181</v>
      </c>
      <c r="Q116">
        <v>1000</v>
      </c>
      <c r="X116">
        <v>0.008</v>
      </c>
      <c r="Y116">
        <v>9040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142</v>
      </c>
      <c r="AG116">
        <v>0</v>
      </c>
      <c r="AH116">
        <v>2</v>
      </c>
      <c r="AI116">
        <v>16152445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ROW(Source!A87)</f>
        <v>87</v>
      </c>
      <c r="B117">
        <v>16152446</v>
      </c>
      <c r="C117">
        <v>16152337</v>
      </c>
      <c r="D117">
        <v>13951415</v>
      </c>
      <c r="E117">
        <v>1</v>
      </c>
      <c r="F117">
        <v>1</v>
      </c>
      <c r="G117">
        <v>1</v>
      </c>
      <c r="H117">
        <v>3</v>
      </c>
      <c r="I117" t="s">
        <v>314</v>
      </c>
      <c r="J117" t="s">
        <v>315</v>
      </c>
      <c r="K117" t="s">
        <v>316</v>
      </c>
      <c r="L117">
        <v>1327</v>
      </c>
      <c r="N117">
        <v>1005</v>
      </c>
      <c r="O117" t="s">
        <v>188</v>
      </c>
      <c r="P117" t="s">
        <v>188</v>
      </c>
      <c r="Q117">
        <v>1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1</v>
      </c>
      <c r="AD117">
        <v>0</v>
      </c>
      <c r="AE117">
        <v>0</v>
      </c>
      <c r="AF117" t="s">
        <v>142</v>
      </c>
      <c r="AG117">
        <v>0</v>
      </c>
      <c r="AH117">
        <v>2</v>
      </c>
      <c r="AI117">
        <v>16152446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ROW(Source!A87)</f>
        <v>87</v>
      </c>
      <c r="B118">
        <v>16152447</v>
      </c>
      <c r="C118">
        <v>16152337</v>
      </c>
      <c r="D118">
        <v>13952176</v>
      </c>
      <c r="E118">
        <v>1</v>
      </c>
      <c r="F118">
        <v>1</v>
      </c>
      <c r="G118">
        <v>1</v>
      </c>
      <c r="H118">
        <v>3</v>
      </c>
      <c r="I118" t="s">
        <v>317</v>
      </c>
      <c r="J118" t="s">
        <v>318</v>
      </c>
      <c r="K118" t="s">
        <v>332</v>
      </c>
      <c r="L118">
        <v>1327</v>
      </c>
      <c r="N118">
        <v>1005</v>
      </c>
      <c r="O118" t="s">
        <v>188</v>
      </c>
      <c r="P118" t="s">
        <v>188</v>
      </c>
      <c r="Q118">
        <v>1</v>
      </c>
      <c r="X118">
        <v>100</v>
      </c>
      <c r="Y118">
        <v>0</v>
      </c>
      <c r="Z118">
        <v>0</v>
      </c>
      <c r="AA118">
        <v>0</v>
      </c>
      <c r="AB118">
        <v>0</v>
      </c>
      <c r="AC118">
        <v>1</v>
      </c>
      <c r="AD118">
        <v>0</v>
      </c>
      <c r="AE118">
        <v>0</v>
      </c>
      <c r="AF118" t="s">
        <v>142</v>
      </c>
      <c r="AG118">
        <v>0</v>
      </c>
      <c r="AH118">
        <v>2</v>
      </c>
      <c r="AI118">
        <v>16152447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ROW(Source!A87)</f>
        <v>87</v>
      </c>
      <c r="B119">
        <v>16152448</v>
      </c>
      <c r="C119">
        <v>16152337</v>
      </c>
      <c r="D119">
        <v>13952189</v>
      </c>
      <c r="E119">
        <v>1</v>
      </c>
      <c r="F119">
        <v>1</v>
      </c>
      <c r="G119">
        <v>1</v>
      </c>
      <c r="H119">
        <v>3</v>
      </c>
      <c r="I119" t="s">
        <v>319</v>
      </c>
      <c r="J119" t="s">
        <v>320</v>
      </c>
      <c r="K119" t="s">
        <v>321</v>
      </c>
      <c r="L119">
        <v>1354</v>
      </c>
      <c r="N119">
        <v>1010</v>
      </c>
      <c r="O119" t="s">
        <v>322</v>
      </c>
      <c r="P119" t="s">
        <v>322</v>
      </c>
      <c r="Q119">
        <v>1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1</v>
      </c>
      <c r="AD119">
        <v>0</v>
      </c>
      <c r="AE119">
        <v>0</v>
      </c>
      <c r="AF119" t="s">
        <v>142</v>
      </c>
      <c r="AG119">
        <v>0</v>
      </c>
      <c r="AH119">
        <v>2</v>
      </c>
      <c r="AI119">
        <v>16152448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ROW(Source!A87)</f>
        <v>87</v>
      </c>
      <c r="B120">
        <v>16152449</v>
      </c>
      <c r="C120">
        <v>16152337</v>
      </c>
      <c r="D120">
        <v>13952216</v>
      </c>
      <c r="E120">
        <v>1</v>
      </c>
      <c r="F120">
        <v>1</v>
      </c>
      <c r="G120">
        <v>1</v>
      </c>
      <c r="H120">
        <v>3</v>
      </c>
      <c r="I120" t="s">
        <v>323</v>
      </c>
      <c r="J120" t="s">
        <v>324</v>
      </c>
      <c r="K120" t="s">
        <v>325</v>
      </c>
      <c r="L120">
        <v>1346</v>
      </c>
      <c r="N120">
        <v>1009</v>
      </c>
      <c r="O120" t="s">
        <v>269</v>
      </c>
      <c r="P120" t="s">
        <v>269</v>
      </c>
      <c r="Q120">
        <v>1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1</v>
      </c>
      <c r="AD120">
        <v>0</v>
      </c>
      <c r="AE120">
        <v>0</v>
      </c>
      <c r="AF120" t="s">
        <v>142</v>
      </c>
      <c r="AG120">
        <v>0</v>
      </c>
      <c r="AH120">
        <v>2</v>
      </c>
      <c r="AI120">
        <v>16152449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ROW(Source!A87)</f>
        <v>87</v>
      </c>
      <c r="B121">
        <v>16152450</v>
      </c>
      <c r="C121">
        <v>16152337</v>
      </c>
      <c r="D121">
        <v>13952281</v>
      </c>
      <c r="E121">
        <v>1</v>
      </c>
      <c r="F121">
        <v>1</v>
      </c>
      <c r="G121">
        <v>1</v>
      </c>
      <c r="H121">
        <v>3</v>
      </c>
      <c r="I121" t="s">
        <v>326</v>
      </c>
      <c r="J121" t="s">
        <v>327</v>
      </c>
      <c r="K121" t="s">
        <v>328</v>
      </c>
      <c r="L121">
        <v>1354</v>
      </c>
      <c r="N121">
        <v>1010</v>
      </c>
      <c r="O121" t="s">
        <v>322</v>
      </c>
      <c r="P121" t="s">
        <v>322</v>
      </c>
      <c r="Q121">
        <v>1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1</v>
      </c>
      <c r="AD121">
        <v>0</v>
      </c>
      <c r="AE121">
        <v>0</v>
      </c>
      <c r="AF121" t="s">
        <v>142</v>
      </c>
      <c r="AG121">
        <v>0</v>
      </c>
      <c r="AH121">
        <v>2</v>
      </c>
      <c r="AI121">
        <v>16152450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ROW(Source!A87)</f>
        <v>87</v>
      </c>
      <c r="B122">
        <v>16152451</v>
      </c>
      <c r="C122">
        <v>16152337</v>
      </c>
      <c r="D122">
        <v>13951004</v>
      </c>
      <c r="E122">
        <v>1</v>
      </c>
      <c r="F122">
        <v>1</v>
      </c>
      <c r="G122">
        <v>1</v>
      </c>
      <c r="H122">
        <v>3</v>
      </c>
      <c r="I122" t="s">
        <v>329</v>
      </c>
      <c r="J122" t="s">
        <v>330</v>
      </c>
      <c r="K122" t="s">
        <v>331</v>
      </c>
      <c r="L122">
        <v>1348</v>
      </c>
      <c r="N122">
        <v>1009</v>
      </c>
      <c r="O122" t="s">
        <v>181</v>
      </c>
      <c r="P122" t="s">
        <v>181</v>
      </c>
      <c r="Q122">
        <v>1000</v>
      </c>
      <c r="X122">
        <v>0.0011</v>
      </c>
      <c r="Y122">
        <v>26499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142</v>
      </c>
      <c r="AG122">
        <v>0</v>
      </c>
      <c r="AH122">
        <v>2</v>
      </c>
      <c r="AI122">
        <v>16152451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2010-08-06T08:35:12Z</cp:lastPrinted>
  <dcterms:modified xsi:type="dcterms:W3CDTF">2010-08-19T11:58:09Z</dcterms:modified>
  <cp:category/>
  <cp:version/>
  <cp:contentType/>
  <cp:contentStatus/>
</cp:coreProperties>
</file>